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убличные слушания\Публ. слушанья по проекту 2021-2023\Публ.слуш\Для сайта к публ.слуш\Материалы к ПС-бюджет 2021-23\"/>
    </mc:Choice>
  </mc:AlternateContent>
  <xr:revisionPtr revIDLastSave="0" documentId="13_ncr:1_{6AB3B19E-C376-4A37-B152-78CF9D630E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ств." sheetId="2" r:id="rId1"/>
  </sheets>
  <definedNames>
    <definedName name="_xlnm.Print_Area" localSheetId="0">Ведомств.!$A$1:$H$297</definedName>
  </definedNames>
  <calcPr calcId="181029"/>
</workbook>
</file>

<file path=xl/calcChain.xml><?xml version="1.0" encoding="utf-8"?>
<calcChain xmlns="http://schemas.openxmlformats.org/spreadsheetml/2006/main">
  <c r="I70" i="2" l="1"/>
  <c r="H256" i="2" l="1"/>
  <c r="I256" i="2"/>
  <c r="G256" i="2"/>
  <c r="I293" i="2" l="1"/>
  <c r="I292" i="2" s="1"/>
  <c r="I291" i="2" s="1"/>
  <c r="I290" i="2" s="1"/>
  <c r="H293" i="2"/>
  <c r="H292" i="2" s="1"/>
  <c r="H291" i="2" s="1"/>
  <c r="H290" i="2" s="1"/>
  <c r="G293" i="2"/>
  <c r="G292" i="2" s="1"/>
  <c r="G291" i="2" s="1"/>
  <c r="G290" i="2" s="1"/>
  <c r="G289" i="2"/>
  <c r="G288" i="2" s="1"/>
  <c r="I288" i="2"/>
  <c r="H288" i="2"/>
  <c r="G287" i="2"/>
  <c r="G286" i="2" s="1"/>
  <c r="I286" i="2"/>
  <c r="H286" i="2"/>
  <c r="I284" i="2"/>
  <c r="H284" i="2"/>
  <c r="G284" i="2"/>
  <c r="I282" i="2"/>
  <c r="H282" i="2"/>
  <c r="G282" i="2"/>
  <c r="I279" i="2"/>
  <c r="I278" i="2" s="1"/>
  <c r="H279" i="2"/>
  <c r="G279" i="2"/>
  <c r="G278" i="2" s="1"/>
  <c r="I276" i="2"/>
  <c r="H276" i="2"/>
  <c r="G276" i="2"/>
  <c r="I274" i="2"/>
  <c r="H274" i="2"/>
  <c r="G274" i="2"/>
  <c r="I272" i="2"/>
  <c r="H272" i="2"/>
  <c r="G272" i="2"/>
  <c r="I271" i="2"/>
  <c r="I270" i="2" s="1"/>
  <c r="H271" i="2"/>
  <c r="H270" i="2" s="1"/>
  <c r="G271" i="2"/>
  <c r="G270" i="2" s="1"/>
  <c r="I267" i="2"/>
  <c r="I266" i="2" s="1"/>
  <c r="H267" i="2"/>
  <c r="H266" i="2" s="1"/>
  <c r="G267" i="2"/>
  <c r="G266" i="2" s="1"/>
  <c r="G261" i="2"/>
  <c r="G260" i="2" s="1"/>
  <c r="G259" i="2" s="1"/>
  <c r="I260" i="2"/>
  <c r="I259" i="2" s="1"/>
  <c r="H260" i="2"/>
  <c r="H259" i="2" s="1"/>
  <c r="I253" i="2"/>
  <c r="H253" i="2"/>
  <c r="G253" i="2"/>
  <c r="I248" i="2"/>
  <c r="I247" i="2" s="1"/>
  <c r="H248" i="2"/>
  <c r="H247" i="2" s="1"/>
  <c r="G248" i="2"/>
  <c r="G247" i="2" s="1"/>
  <c r="I244" i="2"/>
  <c r="I243" i="2" s="1"/>
  <c r="H244" i="2"/>
  <c r="H243" i="2" s="1"/>
  <c r="G244" i="2"/>
  <c r="G243" i="2" s="1"/>
  <c r="I240" i="2"/>
  <c r="H240" i="2"/>
  <c r="G240" i="2"/>
  <c r="I237" i="2"/>
  <c r="H237" i="2"/>
  <c r="G237" i="2"/>
  <c r="I235" i="2"/>
  <c r="H235" i="2"/>
  <c r="G235" i="2"/>
  <c r="I232" i="2"/>
  <c r="H232" i="2"/>
  <c r="G232" i="2"/>
  <c r="I230" i="2"/>
  <c r="H230" i="2"/>
  <c r="G230" i="2"/>
  <c r="I225" i="2"/>
  <c r="H225" i="2"/>
  <c r="G225" i="2"/>
  <c r="I223" i="2"/>
  <c r="I222" i="2" s="1"/>
  <c r="H223" i="2"/>
  <c r="H222" i="2" s="1"/>
  <c r="G223" i="2"/>
  <c r="G222" i="2" s="1"/>
  <c r="I218" i="2"/>
  <c r="I217" i="2" s="1"/>
  <c r="I216" i="2" s="1"/>
  <c r="H218" i="2"/>
  <c r="H217" i="2" s="1"/>
  <c r="H216" i="2" s="1"/>
  <c r="G218" i="2"/>
  <c r="G217" i="2" s="1"/>
  <c r="G216" i="2" s="1"/>
  <c r="I213" i="2"/>
  <c r="I212" i="2" s="1"/>
  <c r="H213" i="2"/>
  <c r="H212" i="2" s="1"/>
  <c r="G213" i="2"/>
  <c r="G212" i="2" s="1"/>
  <c r="I210" i="2"/>
  <c r="I209" i="2" s="1"/>
  <c r="H210" i="2"/>
  <c r="H209" i="2" s="1"/>
  <c r="G210" i="2"/>
  <c r="G209" i="2" s="1"/>
  <c r="I204" i="2"/>
  <c r="I203" i="2" s="1"/>
  <c r="I202" i="2" s="1"/>
  <c r="I201" i="2" s="1"/>
  <c r="I200" i="2" s="1"/>
  <c r="H204" i="2"/>
  <c r="H203" i="2" s="1"/>
  <c r="H202" i="2" s="1"/>
  <c r="H201" i="2" s="1"/>
  <c r="H200" i="2" s="1"/>
  <c r="G204" i="2"/>
  <c r="G203" i="2" s="1"/>
  <c r="G202" i="2" s="1"/>
  <c r="G201" i="2" s="1"/>
  <c r="G200" i="2" s="1"/>
  <c r="I197" i="2"/>
  <c r="H197" i="2"/>
  <c r="G197" i="2"/>
  <c r="I196" i="2"/>
  <c r="H196" i="2"/>
  <c r="G196" i="2"/>
  <c r="I188" i="2"/>
  <c r="I187" i="2" s="1"/>
  <c r="I186" i="2" s="1"/>
  <c r="I185" i="2" s="1"/>
  <c r="I184" i="2" s="1"/>
  <c r="H188" i="2"/>
  <c r="H187" i="2" s="1"/>
  <c r="H186" i="2" s="1"/>
  <c r="H185" i="2" s="1"/>
  <c r="H184" i="2" s="1"/>
  <c r="G188" i="2"/>
  <c r="G187" i="2" s="1"/>
  <c r="G186" i="2" s="1"/>
  <c r="G185" i="2" s="1"/>
  <c r="G184" i="2" s="1"/>
  <c r="I183" i="2"/>
  <c r="I182" i="2" s="1"/>
  <c r="I181" i="2" s="1"/>
  <c r="I180" i="2" s="1"/>
  <c r="I179" i="2" s="1"/>
  <c r="I178" i="2" s="1"/>
  <c r="H183" i="2"/>
  <c r="H182" i="2" s="1"/>
  <c r="H181" i="2" s="1"/>
  <c r="H180" i="2" s="1"/>
  <c r="H179" i="2" s="1"/>
  <c r="H178" i="2" s="1"/>
  <c r="G183" i="2"/>
  <c r="G182" i="2" s="1"/>
  <c r="G181" i="2" s="1"/>
  <c r="G180" i="2" s="1"/>
  <c r="G179" i="2" s="1"/>
  <c r="G178" i="2" s="1"/>
  <c r="I176" i="2"/>
  <c r="I175" i="2" s="1"/>
  <c r="I174" i="2" s="1"/>
  <c r="I173" i="2" s="1"/>
  <c r="H176" i="2"/>
  <c r="H175" i="2" s="1"/>
  <c r="H174" i="2" s="1"/>
  <c r="H173" i="2" s="1"/>
  <c r="G176" i="2"/>
  <c r="G175" i="2" s="1"/>
  <c r="G174" i="2" s="1"/>
  <c r="G173" i="2" s="1"/>
  <c r="I172" i="2"/>
  <c r="I170" i="2" s="1"/>
  <c r="H172" i="2"/>
  <c r="H170" i="2" s="1"/>
  <c r="G172" i="2"/>
  <c r="G170" i="2" s="1"/>
  <c r="I168" i="2"/>
  <c r="I167" i="2" s="1"/>
  <c r="H168" i="2"/>
  <c r="H167" i="2" s="1"/>
  <c r="G168" i="2"/>
  <c r="G167" i="2" s="1"/>
  <c r="I164" i="2"/>
  <c r="H164" i="2"/>
  <c r="G164" i="2"/>
  <c r="I161" i="2"/>
  <c r="H161" i="2"/>
  <c r="G161" i="2"/>
  <c r="I159" i="2"/>
  <c r="H159" i="2"/>
  <c r="G159" i="2"/>
  <c r="I155" i="2"/>
  <c r="H155" i="2"/>
  <c r="G155" i="2"/>
  <c r="I153" i="2"/>
  <c r="H153" i="2"/>
  <c r="G153" i="2"/>
  <c r="I150" i="2"/>
  <c r="H150" i="2"/>
  <c r="G150" i="2"/>
  <c r="I147" i="2"/>
  <c r="H147" i="2"/>
  <c r="G147" i="2"/>
  <c r="I142" i="2"/>
  <c r="I141" i="2" s="1"/>
  <c r="I140" i="2" s="1"/>
  <c r="I139" i="2" s="1"/>
  <c r="H142" i="2"/>
  <c r="H141" i="2" s="1"/>
  <c r="H140" i="2" s="1"/>
  <c r="H139" i="2" s="1"/>
  <c r="G142" i="2"/>
  <c r="G141" i="2" s="1"/>
  <c r="G140" i="2" s="1"/>
  <c r="G139" i="2" s="1"/>
  <c r="I136" i="2"/>
  <c r="I135" i="2" s="1"/>
  <c r="I134" i="2" s="1"/>
  <c r="I133" i="2" s="1"/>
  <c r="H136" i="2"/>
  <c r="H135" i="2" s="1"/>
  <c r="H134" i="2" s="1"/>
  <c r="H133" i="2" s="1"/>
  <c r="G136" i="2"/>
  <c r="G135" i="2" s="1"/>
  <c r="G134" i="2" s="1"/>
  <c r="G133" i="2" s="1"/>
  <c r="I131" i="2"/>
  <c r="I130" i="2" s="1"/>
  <c r="I129" i="2" s="1"/>
  <c r="I128" i="2" s="1"/>
  <c r="H131" i="2"/>
  <c r="H130" i="2" s="1"/>
  <c r="H129" i="2" s="1"/>
  <c r="H128" i="2" s="1"/>
  <c r="G131" i="2"/>
  <c r="G130" i="2" s="1"/>
  <c r="G129" i="2" s="1"/>
  <c r="G128" i="2" s="1"/>
  <c r="I126" i="2"/>
  <c r="I125" i="2" s="1"/>
  <c r="I124" i="2" s="1"/>
  <c r="I123" i="2" s="1"/>
  <c r="H126" i="2"/>
  <c r="H125" i="2" s="1"/>
  <c r="H124" i="2" s="1"/>
  <c r="H123" i="2" s="1"/>
  <c r="G126" i="2"/>
  <c r="G125" i="2" s="1"/>
  <c r="G124" i="2" s="1"/>
  <c r="G123" i="2" s="1"/>
  <c r="I119" i="2"/>
  <c r="H119" i="2"/>
  <c r="G119" i="2"/>
  <c r="I115" i="2"/>
  <c r="H115" i="2"/>
  <c r="G115" i="2"/>
  <c r="I109" i="2"/>
  <c r="H109" i="2"/>
  <c r="G109" i="2"/>
  <c r="G108" i="2"/>
  <c r="G106" i="2" s="1"/>
  <c r="I106" i="2"/>
  <c r="H106" i="2"/>
  <c r="I102" i="2"/>
  <c r="I101" i="2" s="1"/>
  <c r="I100" i="2" s="1"/>
  <c r="H102" i="2"/>
  <c r="H101" i="2" s="1"/>
  <c r="H100" i="2" s="1"/>
  <c r="G102" i="2"/>
  <c r="G101" i="2" s="1"/>
  <c r="G100" i="2" s="1"/>
  <c r="G98" i="2"/>
  <c r="G97" i="2" s="1"/>
  <c r="G96" i="2" s="1"/>
  <c r="I93" i="2"/>
  <c r="I92" i="2" s="1"/>
  <c r="I91" i="2" s="1"/>
  <c r="I90" i="2" s="1"/>
  <c r="H93" i="2"/>
  <c r="H92" i="2" s="1"/>
  <c r="H91" i="2" s="1"/>
  <c r="H90" i="2" s="1"/>
  <c r="G93" i="2"/>
  <c r="G92" i="2" s="1"/>
  <c r="G91" i="2" s="1"/>
  <c r="G90" i="2" s="1"/>
  <c r="I87" i="2"/>
  <c r="H87" i="2"/>
  <c r="G87" i="2"/>
  <c r="I83" i="2"/>
  <c r="H83" i="2"/>
  <c r="G83" i="2"/>
  <c r="I80" i="2"/>
  <c r="I79" i="2" s="1"/>
  <c r="H80" i="2"/>
  <c r="H79" i="2" s="1"/>
  <c r="G80" i="2"/>
  <c r="G79" i="2" s="1"/>
  <c r="I76" i="2"/>
  <c r="I75" i="2" s="1"/>
  <c r="I74" i="2" s="1"/>
  <c r="I73" i="2" s="1"/>
  <c r="H76" i="2"/>
  <c r="H75" i="2" s="1"/>
  <c r="H74" i="2" s="1"/>
  <c r="H73" i="2" s="1"/>
  <c r="G76" i="2"/>
  <c r="G75" i="2" s="1"/>
  <c r="G74" i="2" s="1"/>
  <c r="G73" i="2" s="1"/>
  <c r="I69" i="2"/>
  <c r="I68" i="2" s="1"/>
  <c r="H69" i="2"/>
  <c r="H68" i="2" s="1"/>
  <c r="G69" i="2"/>
  <c r="G68" i="2" s="1"/>
  <c r="I66" i="2"/>
  <c r="H66" i="2"/>
  <c r="G66" i="2"/>
  <c r="I65" i="2"/>
  <c r="H65" i="2"/>
  <c r="G65" i="2"/>
  <c r="I63" i="2"/>
  <c r="I62" i="2" s="1"/>
  <c r="H63" i="2"/>
  <c r="H62" i="2" s="1"/>
  <c r="G63" i="2"/>
  <c r="G62" i="2" s="1"/>
  <c r="I58" i="2"/>
  <c r="I57" i="2" s="1"/>
  <c r="H58" i="2"/>
  <c r="H57" i="2" s="1"/>
  <c r="G58" i="2"/>
  <c r="G57" i="2" s="1"/>
  <c r="I55" i="2"/>
  <c r="H55" i="2"/>
  <c r="G55" i="2"/>
  <c r="G54" i="2" s="1"/>
  <c r="I52" i="2"/>
  <c r="H52" i="2"/>
  <c r="G52" i="2"/>
  <c r="I50" i="2"/>
  <c r="H50" i="2"/>
  <c r="G50" i="2"/>
  <c r="I48" i="2"/>
  <c r="H48" i="2"/>
  <c r="G48" i="2"/>
  <c r="I43" i="2"/>
  <c r="H43" i="2"/>
  <c r="G43" i="2"/>
  <c r="I41" i="2"/>
  <c r="H41" i="2"/>
  <c r="G41" i="2"/>
  <c r="I33" i="2"/>
  <c r="I32" i="2" s="1"/>
  <c r="I31" i="2" s="1"/>
  <c r="H33" i="2"/>
  <c r="H32" i="2" s="1"/>
  <c r="H31" i="2" s="1"/>
  <c r="G33" i="2"/>
  <c r="G32" i="2" s="1"/>
  <c r="G31" i="2" s="1"/>
  <c r="I29" i="2"/>
  <c r="I28" i="2" s="1"/>
  <c r="I27" i="2" s="1"/>
  <c r="I26" i="2" s="1"/>
  <c r="H29" i="2"/>
  <c r="H28" i="2" s="1"/>
  <c r="H27" i="2" s="1"/>
  <c r="H26" i="2" s="1"/>
  <c r="G29" i="2"/>
  <c r="G28" i="2" s="1"/>
  <c r="G27" i="2" s="1"/>
  <c r="G26" i="2" s="1"/>
  <c r="I24" i="2"/>
  <c r="I23" i="2" s="1"/>
  <c r="I22" i="2" s="1"/>
  <c r="I21" i="2" s="1"/>
  <c r="I20" i="2" s="1"/>
  <c r="H24" i="2"/>
  <c r="H23" i="2" s="1"/>
  <c r="H22" i="2" s="1"/>
  <c r="H21" i="2" s="1"/>
  <c r="H20" i="2" s="1"/>
  <c r="G24" i="2"/>
  <c r="G23" i="2" s="1"/>
  <c r="G22" i="2" s="1"/>
  <c r="G21" i="2" s="1"/>
  <c r="G20" i="2" s="1"/>
  <c r="I15" i="2"/>
  <c r="H15" i="2"/>
  <c r="G15" i="2"/>
  <c r="I14" i="2"/>
  <c r="H14" i="2"/>
  <c r="G14" i="2"/>
  <c r="I13" i="2"/>
  <c r="H13" i="2"/>
  <c r="G13" i="2"/>
  <c r="I64" i="2" l="1"/>
  <c r="H114" i="2"/>
  <c r="H113" i="2" s="1"/>
  <c r="H112" i="2" s="1"/>
  <c r="H111" i="2" s="1"/>
  <c r="G64" i="2"/>
  <c r="G61" i="2" s="1"/>
  <c r="G60" i="2" s="1"/>
  <c r="G252" i="2"/>
  <c r="G251" i="2" s="1"/>
  <c r="G250" i="2" s="1"/>
  <c r="G105" i="2"/>
  <c r="G104" i="2" s="1"/>
  <c r="I208" i="2"/>
  <c r="I207" i="2" s="1"/>
  <c r="H40" i="2"/>
  <c r="H39" i="2" s="1"/>
  <c r="H38" i="2" s="1"/>
  <c r="I40" i="2"/>
  <c r="I39" i="2" s="1"/>
  <c r="I38" i="2" s="1"/>
  <c r="G146" i="2"/>
  <c r="G145" i="2" s="1"/>
  <c r="G144" i="2" s="1"/>
  <c r="I252" i="2"/>
  <c r="I251" i="2" s="1"/>
  <c r="I250" i="2" s="1"/>
  <c r="G47" i="2"/>
  <c r="G46" i="2" s="1"/>
  <c r="G195" i="2"/>
  <c r="G194" i="2" s="1"/>
  <c r="G193" i="2" s="1"/>
  <c r="G192" i="2" s="1"/>
  <c r="G191" i="2" s="1"/>
  <c r="G190" i="2" s="1"/>
  <c r="H64" i="2"/>
  <c r="H61" i="2" s="1"/>
  <c r="H60" i="2" s="1"/>
  <c r="I54" i="2"/>
  <c r="I47" i="2" s="1"/>
  <c r="I46" i="2" s="1"/>
  <c r="H105" i="2"/>
  <c r="H104" i="2" s="1"/>
  <c r="H12" i="2"/>
  <c r="H11" i="2" s="1"/>
  <c r="H10" i="2" s="1"/>
  <c r="H9" i="2" s="1"/>
  <c r="H8" i="2" s="1"/>
  <c r="H7" i="2" s="1"/>
  <c r="I163" i="2"/>
  <c r="I158" i="2" s="1"/>
  <c r="I157" i="2" s="1"/>
  <c r="G208" i="2"/>
  <c r="G207" i="2" s="1"/>
  <c r="G12" i="2"/>
  <c r="G11" i="2" s="1"/>
  <c r="G10" i="2" s="1"/>
  <c r="G9" i="2" s="1"/>
  <c r="G8" i="2" s="1"/>
  <c r="G7" i="2" s="1"/>
  <c r="I12" i="2"/>
  <c r="I11" i="2" s="1"/>
  <c r="I10" i="2" s="1"/>
  <c r="I9" i="2" s="1"/>
  <c r="I8" i="2" s="1"/>
  <c r="I7" i="2" s="1"/>
  <c r="H195" i="2"/>
  <c r="H194" i="2" s="1"/>
  <c r="H193" i="2" s="1"/>
  <c r="H192" i="2" s="1"/>
  <c r="H191" i="2" s="1"/>
  <c r="H190" i="2" s="1"/>
  <c r="H221" i="2"/>
  <c r="H220" i="2" s="1"/>
  <c r="H215" i="2" s="1"/>
  <c r="G25" i="2"/>
  <c r="I195" i="2"/>
  <c r="I194" i="2" s="1"/>
  <c r="I193" i="2" s="1"/>
  <c r="I192" i="2" s="1"/>
  <c r="I191" i="2" s="1"/>
  <c r="I190" i="2" s="1"/>
  <c r="I78" i="2"/>
  <c r="I77" i="2" s="1"/>
  <c r="I72" i="2" s="1"/>
  <c r="I71" i="2" s="1"/>
  <c r="H146" i="2"/>
  <c r="H145" i="2" s="1"/>
  <c r="H144" i="2" s="1"/>
  <c r="H208" i="2"/>
  <c r="H207" i="2" s="1"/>
  <c r="I221" i="2"/>
  <c r="I220" i="2" s="1"/>
  <c r="I215" i="2" s="1"/>
  <c r="I61" i="2"/>
  <c r="I60" i="2" s="1"/>
  <c r="G78" i="2"/>
  <c r="G77" i="2" s="1"/>
  <c r="G72" i="2" s="1"/>
  <c r="G71" i="2" s="1"/>
  <c r="G40" i="2"/>
  <c r="G39" i="2" s="1"/>
  <c r="G38" i="2" s="1"/>
  <c r="H78" i="2"/>
  <c r="H77" i="2" s="1"/>
  <c r="H72" i="2" s="1"/>
  <c r="H71" i="2" s="1"/>
  <c r="I105" i="2"/>
  <c r="I104" i="2" s="1"/>
  <c r="I114" i="2"/>
  <c r="I113" i="2" s="1"/>
  <c r="I112" i="2" s="1"/>
  <c r="I111" i="2" s="1"/>
  <c r="I146" i="2"/>
  <c r="I145" i="2" s="1"/>
  <c r="I144" i="2" s="1"/>
  <c r="G221" i="2"/>
  <c r="G220" i="2" s="1"/>
  <c r="G215" i="2" s="1"/>
  <c r="H163" i="2"/>
  <c r="H158" i="2" s="1"/>
  <c r="H157" i="2" s="1"/>
  <c r="G163" i="2"/>
  <c r="G158" i="2" s="1"/>
  <c r="G157" i="2" s="1"/>
  <c r="G114" i="2"/>
  <c r="G113" i="2" s="1"/>
  <c r="G112" i="2" s="1"/>
  <c r="G111" i="2" s="1"/>
  <c r="G234" i="2"/>
  <c r="G229" i="2" s="1"/>
  <c r="G228" i="2" s="1"/>
  <c r="I234" i="2"/>
  <c r="I229" i="2" s="1"/>
  <c r="I228" i="2" s="1"/>
  <c r="I269" i="2"/>
  <c r="I265" i="2" s="1"/>
  <c r="I264" i="2" s="1"/>
  <c r="I25" i="2"/>
  <c r="H25" i="2"/>
  <c r="H54" i="2"/>
  <c r="H47" i="2" s="1"/>
  <c r="H46" i="2" s="1"/>
  <c r="H234" i="2"/>
  <c r="H229" i="2" s="1"/>
  <c r="H228" i="2" s="1"/>
  <c r="G269" i="2"/>
  <c r="G265" i="2" s="1"/>
  <c r="G264" i="2" s="1"/>
  <c r="H252" i="2"/>
  <c r="H251" i="2" s="1"/>
  <c r="H250" i="2" s="1"/>
  <c r="G95" i="2" l="1"/>
  <c r="G89" i="2" s="1"/>
  <c r="I206" i="2"/>
  <c r="I45" i="2"/>
  <c r="I19" i="2" s="1"/>
  <c r="H138" i="2"/>
  <c r="G45" i="2"/>
  <c r="G19" i="2" s="1"/>
  <c r="G138" i="2"/>
  <c r="I138" i="2"/>
  <c r="H206" i="2"/>
  <c r="H98" i="2"/>
  <c r="H97" i="2" s="1"/>
  <c r="H96" i="2" s="1"/>
  <c r="H95" i="2" s="1"/>
  <c r="H89" i="2" s="1"/>
  <c r="G206" i="2"/>
  <c r="I227" i="2"/>
  <c r="I199" i="2" s="1"/>
  <c r="G227" i="2"/>
  <c r="H45" i="2"/>
  <c r="H19" i="2" s="1"/>
  <c r="I98" i="2"/>
  <c r="I97" i="2" s="1"/>
  <c r="I96" i="2" s="1"/>
  <c r="I95" i="2" s="1"/>
  <c r="I89" i="2" s="1"/>
  <c r="H278" i="2"/>
  <c r="H269" i="2" s="1"/>
  <c r="H265" i="2" s="1"/>
  <c r="H264" i="2" s="1"/>
  <c r="H227" i="2" s="1"/>
  <c r="G199" i="2" l="1"/>
  <c r="H199" i="2"/>
  <c r="G18" i="2"/>
  <c r="I18" i="2"/>
  <c r="I6" i="2" s="1"/>
  <c r="H18" i="2"/>
  <c r="H6" i="2" l="1"/>
  <c r="G6" i="2"/>
</calcChain>
</file>

<file path=xl/sharedStrings.xml><?xml version="1.0" encoding="utf-8"?>
<sst xmlns="http://schemas.openxmlformats.org/spreadsheetml/2006/main" count="1753" uniqueCount="264">
  <si>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</si>
  <si>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</si>
  <si>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</si>
  <si>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</si>
  <si>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</si>
  <si>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</si>
  <si>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</si>
  <si>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</si>
  <si>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ВСЕГО</t>
  </si>
  <si>
    <t>Администрация муниципального образования "Город Мирный" Мирнинского района Республики Саха (Якутия)</t>
  </si>
  <si>
    <t>801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</si>
  <si>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</si>
  <si>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</si>
  <si>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</si>
  <si>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</si>
  <si>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</si>
  <si>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</si>
  <si>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</si>
  <si>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</si>
  <si>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</si>
  <si>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</si>
  <si>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</si>
  <si>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</si>
  <si>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</si>
  <si>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</si>
  <si>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</si>
  <si>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Муниципальное учреждение "Мирнинский городской Совет"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</si>
  <si>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</si>
  <si>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</si>
  <si>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</si>
  <si>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</si>
  <si>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</si>
  <si>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</si>
  <si>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</si>
  <si>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</si>
  <si>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</si>
  <si>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</si>
  <si>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</si>
  <si>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</si>
  <si>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</si>
  <si>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</si>
  <si>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</si>
  <si>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</si>
  <si>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</si>
  <si>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</si>
  <si>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</si>
  <si>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</si>
  <si>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</si>
  <si>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</si>
  <si>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</si>
  <si>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</si>
  <si>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</si>
  <si>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</si>
  <si>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</si>
  <si>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</si>
  <si>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</si>
  <si>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</si>
  <si>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</si>
  <si>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</si>
  <si>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</si>
  <si>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</si>
  <si>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</si>
  <si>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</si>
  <si>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</si>
  <si>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</si>
  <si>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</si>
  <si>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</si>
  <si>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</si>
  <si>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</si>
  <si>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</si>
  <si>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</si>
  <si>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</si>
  <si>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</si>
  <si>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</si>
  <si>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</si>
  <si>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</si>
  <si>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</si>
  <si>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</si>
  <si>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</si>
  <si>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</si>
  <si>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</si>
  <si>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</si>
  <si>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</si>
  <si>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</si>
  <si>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</si>
  <si>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</si>
  <si>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</si>
  <si>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</si>
  <si>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</si>
  <si>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</si>
  <si>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</si>
  <si>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</si>
  <si>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</si>
  <si>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</si>
  <si>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</si>
  <si>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</si>
  <si>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</si>
  <si>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</si>
  <si>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</si>
  <si>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</si>
  <si>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</si>
  <si>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</si>
  <si>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</si>
  <si>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</si>
  <si>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</si>
  <si>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</si>
  <si>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</si>
  <si>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</si>
  <si>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</si>
  <si>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</si>
  <si>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</si>
  <si>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</si>
  <si>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</si>
  <si>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</si>
  <si>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</si>
  <si>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</si>
  <si>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</si>
  <si>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</si>
  <si>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</si>
  <si>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</si>
  <si>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</si>
  <si>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</si>
  <si>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</si>
  <si>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</si>
  <si>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</si>
  <si>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</si>
  <si>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</si>
  <si>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</si>
  <si>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</si>
  <si>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</si>
  <si>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</si>
  <si>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</si>
  <si>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</si>
  <si>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</si>
  <si>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</si>
  <si>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</si>
  <si>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</si>
  <si>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</si>
  <si>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</si>
  <si>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</si>
  <si>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</si>
  <si>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Обеспечение жильем молодых семей (за счет средств МБ)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</si>
  <si>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</si>
  <si>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</si>
  <si>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</si>
  <si>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</si>
  <si>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</si>
  <si>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</si>
  <si>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</si>
  <si>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</si>
  <si>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</si>
  <si>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</si>
  <si>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</si>
  <si>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</si>
  <si>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</si>
  <si>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</si>
  <si>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</si>
  <si>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</si>
  <si>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"Контрольно-счётная палата"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</si>
  <si>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</si>
  <si>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</si>
  <si>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</si>
  <si>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</si>
  <si>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</si>
  <si>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</si>
  <si>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</si>
  <si>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</si>
  <si>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</si>
  <si>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</si>
  <si>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</si>
  <si>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</si>
  <si>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</si>
  <si>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</si>
  <si>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</si>
  <si>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</si>
  <si>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</si>
  <si>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</si>
  <si>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</si>
  <si>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</si>
  <si>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</si>
  <si>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</si>
  <si>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</si>
  <si>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</si>
  <si>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</si>
  <si>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</si>
  <si>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</si>
  <si>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</si>
  <si>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</si>
  <si>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</si>
  <si>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</si>
  <si>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</si>
  <si>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</si>
  <si>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</si>
  <si>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</si>
  <si>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</si>
  <si>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</si>
  <si>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</si>
  <si>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</si>
  <si>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</si>
  <si>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</si>
  <si>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</si>
  <si>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</si>
  <si>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</si>
  <si>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</si>
  <si>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</si>
  <si>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</si>
  <si>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</si>
  <si>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</si>
  <si>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</si>
  <si>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</si>
  <si>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</si>
  <si>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</si>
  <si>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</si>
  <si>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</si>
  <si>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</si>
  <si>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Муниципальное учреждение "Управление Жилищно-Коммунального Хозяйства"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</si>
  <si>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</si>
  <si>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</si>
  <si>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</si>
  <si>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</si>
  <si>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</si>
  <si>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</si>
  <si>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</si>
  <si>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</si>
  <si>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</si>
  <si>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</si>
  <si>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</si>
  <si>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</si>
  <si>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</si>
  <si>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</si>
  <si>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</si>
  <si>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</si>
  <si>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</si>
  <si>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</si>
  <si>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</si>
  <si>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</si>
  <si>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</si>
  <si>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</si>
  <si>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</si>
  <si>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</si>
  <si>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</si>
  <si>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</si>
  <si>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</si>
  <si>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Реализация мероприятий по обеспечению жильем молодых семей (за счет МБ)</t>
  </si>
  <si>
    <t>Общегосударственные  вопросы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</si>
  <si>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</si>
  <si>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</si>
  <si>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</si>
  <si>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</si>
  <si>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Закупка товаров, работ и услуг для обеспечения государственных (муниципальных) нужд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</si>
  <si>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</si>
  <si>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</si>
  <si>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</si>
  <si>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</si>
  <si>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23 2 00 62650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</si>
  <si>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</si>
  <si>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</si>
  <si>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</si>
  <si>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</si>
  <si>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</si>
  <si>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</si>
  <si>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20 2 00 S4701</t>
  </si>
  <si>
    <t>Ведомственная структура расходов бюджета на 2021 год и на плановый период 2022 и 2023 годов</t>
  </si>
  <si>
    <t>Приложение 08
к решению сессии ГС
№_____ от «____» ___________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</si>
</sst>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6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0" fillId="2" borderId="0" xfId="0" applyFill="1">
      <alignment vertical="top" wrapText="1"/>
    </xf>
    <xf numFmtId="0" fontId="3" fillId="2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>
      <alignment vertical="top" wrapText="1"/>
    </xf>
    <xf numFmtId="0" fontId="0" fillId="2" borderId="1" xfId="0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top" wrapText="1"/>
    </xf>
    <xf numFmtId="4" fontId="0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0557-37CF-4AF7-9C21-D72A6C5BCF95}">
  <sheetPr>
    <pageSetUpPr fitToPage="1"/>
  </sheetPr>
  <dimension ref="A1:N29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5" sqref="L5"/>
    </sheetView>
  </sheetViews>
  <sheetFormatPr defaultRowHeight="12.75" outlineLevelRow="1" x14ac:dyDescent="0.2"/>
  <cols>
    <col min="1" max="1" width="81" customWidth="1"/>
    <col min="2" max="2" width="9" customWidth="1"/>
    <col min="3" max="3" width="9.1640625" customWidth="1"/>
    <col min="4" max="4" width="9.33203125" customWidth="1"/>
    <col min="5" max="5" width="15.83203125" customWidth="1"/>
    <col min="6" max="6" width="9.33203125" customWidth="1"/>
    <col min="7" max="7" width="21.1640625" customWidth="1"/>
    <col min="8" max="9" width="20" customWidth="1"/>
  </cols>
  <sheetData>
    <row r="1" spans="1:9" x14ac:dyDescent="0.2">
      <c r="A1" t="s">
        <v>0</v>
      </c>
    </row>
    <row r="2" spans="1:9" ht="42.2" customHeight="1" x14ac:dyDescent="0.2">
      <c r="A2" s="57" t="s">
        <v>263</v>
      </c>
      <c r="B2" s="57"/>
      <c r="C2" s="57"/>
      <c r="D2" s="57"/>
      <c r="E2" s="57"/>
      <c r="F2" s="57"/>
      <c r="G2" s="57"/>
      <c r="H2" s="57"/>
      <c r="I2" s="57"/>
    </row>
    <row r="3" spans="1:9" ht="32.25" customHeight="1" x14ac:dyDescent="0.2">
      <c r="A3" s="58" t="s">
        <v>262</v>
      </c>
      <c r="B3" s="58"/>
      <c r="C3" s="58"/>
      <c r="D3" s="58"/>
      <c r="E3" s="58"/>
      <c r="F3" s="58"/>
      <c r="G3" s="58"/>
      <c r="H3" s="58"/>
      <c r="I3" s="58"/>
    </row>
    <row r="4" spans="1:9" ht="18" customHeight="1" x14ac:dyDescent="0.2">
      <c r="A4" s="59" t="s">
        <v>1</v>
      </c>
      <c r="B4" s="59"/>
      <c r="C4" s="59"/>
      <c r="D4" s="59"/>
      <c r="E4" s="59"/>
      <c r="F4" s="59"/>
      <c r="G4" s="59"/>
      <c r="H4" s="59"/>
      <c r="I4" s="59"/>
    </row>
    <row r="5" spans="1:9" ht="24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36">
        <v>2021</v>
      </c>
      <c r="H5" s="36">
        <v>2022</v>
      </c>
      <c r="I5" s="36">
        <v>2023</v>
      </c>
    </row>
    <row r="6" spans="1:9" ht="19.5" customHeight="1" x14ac:dyDescent="0.2">
      <c r="A6" s="2" t="s">
        <v>8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3">
        <f t="shared" ref="G6:I6" si="0">G7+G18+G190+G199</f>
        <v>603097185.02999997</v>
      </c>
      <c r="H6" s="3">
        <f t="shared" si="0"/>
        <v>568265692.80999994</v>
      </c>
      <c r="I6" s="3">
        <f t="shared" si="0"/>
        <v>585204403.63</v>
      </c>
    </row>
    <row r="7" spans="1:9" ht="15" customHeight="1" x14ac:dyDescent="0.2">
      <c r="A7" s="34" t="s">
        <v>26</v>
      </c>
      <c r="B7" s="13" t="s">
        <v>10</v>
      </c>
      <c r="C7" s="13" t="s">
        <v>0</v>
      </c>
      <c r="D7" s="13" t="s">
        <v>0</v>
      </c>
      <c r="E7" s="13" t="s">
        <v>0</v>
      </c>
      <c r="F7" s="13" t="s">
        <v>0</v>
      </c>
      <c r="G7" s="14">
        <f t="shared" ref="G7:G10" si="1">G8</f>
        <v>4921031</v>
      </c>
      <c r="H7" s="14">
        <f t="shared" ref="H7:I10" si="2">H8</f>
        <v>5490919</v>
      </c>
      <c r="I7" s="14">
        <f t="shared" si="2"/>
        <v>5629687</v>
      </c>
    </row>
    <row r="8" spans="1:9" x14ac:dyDescent="0.2">
      <c r="A8" s="15" t="s">
        <v>232</v>
      </c>
      <c r="B8" s="5" t="s">
        <v>10</v>
      </c>
      <c r="C8" s="5" t="s">
        <v>11</v>
      </c>
      <c r="D8" s="5" t="s">
        <v>0</v>
      </c>
      <c r="E8" s="5" t="s">
        <v>0</v>
      </c>
      <c r="F8" s="5" t="s">
        <v>0</v>
      </c>
      <c r="G8" s="6">
        <f t="shared" si="1"/>
        <v>4921031</v>
      </c>
      <c r="H8" s="6">
        <f t="shared" si="2"/>
        <v>5490919</v>
      </c>
      <c r="I8" s="6">
        <f t="shared" si="2"/>
        <v>5629687</v>
      </c>
    </row>
    <row r="9" spans="1:9" ht="38.25" x14ac:dyDescent="0.2">
      <c r="A9" s="4" t="s">
        <v>12</v>
      </c>
      <c r="B9" s="5" t="s">
        <v>10</v>
      </c>
      <c r="C9" s="5" t="s">
        <v>11</v>
      </c>
      <c r="D9" s="5" t="s">
        <v>13</v>
      </c>
      <c r="E9" s="5" t="s">
        <v>0</v>
      </c>
      <c r="F9" s="5" t="s">
        <v>0</v>
      </c>
      <c r="G9" s="6">
        <f t="shared" si="1"/>
        <v>4921031</v>
      </c>
      <c r="H9" s="6">
        <f t="shared" si="2"/>
        <v>5490919</v>
      </c>
      <c r="I9" s="6">
        <f t="shared" si="2"/>
        <v>5629687</v>
      </c>
    </row>
    <row r="10" spans="1:9" x14ac:dyDescent="0.2">
      <c r="A10" s="4" t="s">
        <v>14</v>
      </c>
      <c r="B10" s="5" t="s">
        <v>10</v>
      </c>
      <c r="C10" s="5" t="s">
        <v>11</v>
      </c>
      <c r="D10" s="5" t="s">
        <v>13</v>
      </c>
      <c r="E10" s="5" t="s">
        <v>15</v>
      </c>
      <c r="F10" s="5" t="s">
        <v>0</v>
      </c>
      <c r="G10" s="6">
        <f t="shared" si="1"/>
        <v>4921031</v>
      </c>
      <c r="H10" s="6">
        <f t="shared" si="2"/>
        <v>5490919</v>
      </c>
      <c r="I10" s="6">
        <f t="shared" si="2"/>
        <v>5629687</v>
      </c>
    </row>
    <row r="11" spans="1:9" ht="25.5" x14ac:dyDescent="0.2">
      <c r="A11" s="4" t="s">
        <v>16</v>
      </c>
      <c r="B11" s="5" t="s">
        <v>10</v>
      </c>
      <c r="C11" s="5" t="s">
        <v>11</v>
      </c>
      <c r="D11" s="5" t="s">
        <v>13</v>
      </c>
      <c r="E11" s="5" t="s">
        <v>17</v>
      </c>
      <c r="F11" s="5" t="s">
        <v>0</v>
      </c>
      <c r="G11" s="6">
        <f t="shared" ref="G11:I11" si="3">G12+G15</f>
        <v>4921031</v>
      </c>
      <c r="H11" s="6">
        <f t="shared" si="3"/>
        <v>5490919</v>
      </c>
      <c r="I11" s="6">
        <f t="shared" si="3"/>
        <v>5629687</v>
      </c>
    </row>
    <row r="12" spans="1:9" ht="13.5" x14ac:dyDescent="0.2">
      <c r="A12" s="7" t="s">
        <v>18</v>
      </c>
      <c r="B12" s="8" t="s">
        <v>10</v>
      </c>
      <c r="C12" s="8" t="s">
        <v>11</v>
      </c>
      <c r="D12" s="8" t="s">
        <v>13</v>
      </c>
      <c r="E12" s="8" t="s">
        <v>19</v>
      </c>
      <c r="F12" s="8" t="s">
        <v>0</v>
      </c>
      <c r="G12" s="9">
        <f t="shared" ref="G12:I12" si="4">G13+G14</f>
        <v>4349374</v>
      </c>
      <c r="H12" s="9">
        <f t="shared" si="4"/>
        <v>4896412</v>
      </c>
      <c r="I12" s="9">
        <f t="shared" si="4"/>
        <v>5012648</v>
      </c>
    </row>
    <row r="13" spans="1:9" x14ac:dyDescent="0.2">
      <c r="A13" s="10" t="s">
        <v>20</v>
      </c>
      <c r="B13" s="11" t="s">
        <v>10</v>
      </c>
      <c r="C13" s="11" t="s">
        <v>11</v>
      </c>
      <c r="D13" s="11" t="s">
        <v>13</v>
      </c>
      <c r="E13" s="11" t="s">
        <v>19</v>
      </c>
      <c r="F13" s="11" t="s">
        <v>21</v>
      </c>
      <c r="G13" s="12">
        <f>2997392+29171+3885+169932+98474+1020+905212</f>
        <v>4205086</v>
      </c>
      <c r="H13" s="12">
        <f>3105298+30221+6325+530188+102132+340+937800</f>
        <v>4712304</v>
      </c>
      <c r="I13" s="12">
        <f>3198457+31128+4151+551395+105666+965934</f>
        <v>4856731</v>
      </c>
    </row>
    <row r="14" spans="1:9" x14ac:dyDescent="0.2">
      <c r="A14" s="10" t="s">
        <v>22</v>
      </c>
      <c r="B14" s="11" t="s">
        <v>10</v>
      </c>
      <c r="C14" s="11" t="s">
        <v>11</v>
      </c>
      <c r="D14" s="11" t="s">
        <v>13</v>
      </c>
      <c r="E14" s="11" t="s">
        <v>19</v>
      </c>
      <c r="F14" s="11" t="s">
        <v>23</v>
      </c>
      <c r="G14" s="12">
        <f>9000+11152+35633+88503</f>
        <v>144288</v>
      </c>
      <c r="H14" s="12">
        <f>9000+11553+37058+92542+33955</f>
        <v>184108</v>
      </c>
      <c r="I14" s="12">
        <f>9000+11899+38541+96477</f>
        <v>155917</v>
      </c>
    </row>
    <row r="15" spans="1:9" ht="13.5" x14ac:dyDescent="0.2">
      <c r="A15" s="7" t="s">
        <v>24</v>
      </c>
      <c r="B15" s="8" t="s">
        <v>10</v>
      </c>
      <c r="C15" s="8" t="s">
        <v>11</v>
      </c>
      <c r="D15" s="8" t="s">
        <v>13</v>
      </c>
      <c r="E15" s="8" t="s">
        <v>25</v>
      </c>
      <c r="F15" s="8" t="s">
        <v>0</v>
      </c>
      <c r="G15" s="9">
        <f t="shared" ref="G15:I15" si="5">G16+G17</f>
        <v>571657</v>
      </c>
      <c r="H15" s="9">
        <f t="shared" si="5"/>
        <v>594507</v>
      </c>
      <c r="I15" s="9">
        <f t="shared" si="5"/>
        <v>617039</v>
      </c>
    </row>
    <row r="16" spans="1:9" x14ac:dyDescent="0.2">
      <c r="A16" s="10" t="s">
        <v>20</v>
      </c>
      <c r="B16" s="11" t="s">
        <v>10</v>
      </c>
      <c r="C16" s="11" t="s">
        <v>11</v>
      </c>
      <c r="D16" s="11" t="s">
        <v>13</v>
      </c>
      <c r="E16" s="11" t="s">
        <v>25</v>
      </c>
      <c r="F16" s="11" t="s">
        <v>21</v>
      </c>
      <c r="G16" s="12">
        <v>490465</v>
      </c>
      <c r="H16" s="12">
        <v>508687</v>
      </c>
      <c r="I16" s="12">
        <v>526327</v>
      </c>
    </row>
    <row r="17" spans="1:9" x14ac:dyDescent="0.2">
      <c r="A17" s="10" t="s">
        <v>22</v>
      </c>
      <c r="B17" s="11" t="s">
        <v>10</v>
      </c>
      <c r="C17" s="11" t="s">
        <v>11</v>
      </c>
      <c r="D17" s="11" t="s">
        <v>13</v>
      </c>
      <c r="E17" s="11" t="s">
        <v>25</v>
      </c>
      <c r="F17" s="11" t="s">
        <v>23</v>
      </c>
      <c r="G17" s="12">
        <v>81192</v>
      </c>
      <c r="H17" s="12">
        <v>85820</v>
      </c>
      <c r="I17" s="12">
        <v>90712</v>
      </c>
    </row>
    <row r="18" spans="1:9" s="18" customFormat="1" ht="25.5" x14ac:dyDescent="0.2">
      <c r="A18" s="27" t="s">
        <v>9</v>
      </c>
      <c r="B18" s="28" t="s">
        <v>10</v>
      </c>
      <c r="C18" s="28" t="s">
        <v>0</v>
      </c>
      <c r="D18" s="28" t="s">
        <v>0</v>
      </c>
      <c r="E18" s="28" t="s">
        <v>0</v>
      </c>
      <c r="F18" s="28" t="s">
        <v>0</v>
      </c>
      <c r="G18" s="29">
        <f>G19+G71+G89+G111+G138+G178+G184+G128+G133+G173</f>
        <v>348585164.02999997</v>
      </c>
      <c r="H18" s="29">
        <f>H19+H71+H89+H111+H138+H178+H184+H128+H133+H173</f>
        <v>327572328.81</v>
      </c>
      <c r="I18" s="29">
        <f>I19+I71+I89+I111+I138+I178+I184+I128+I133+I173</f>
        <v>348076424.63</v>
      </c>
    </row>
    <row r="19" spans="1:9" s="18" customFormat="1" x14ac:dyDescent="0.2">
      <c r="A19" s="15" t="s">
        <v>232</v>
      </c>
      <c r="B19" s="16" t="s">
        <v>10</v>
      </c>
      <c r="C19" s="16" t="s">
        <v>11</v>
      </c>
      <c r="D19" s="16" t="s">
        <v>0</v>
      </c>
      <c r="E19" s="16" t="s">
        <v>0</v>
      </c>
      <c r="F19" s="16" t="s">
        <v>0</v>
      </c>
      <c r="G19" s="17">
        <f t="shared" ref="G19:I19" si="6">G20+G25+G38+G45</f>
        <v>179424054.75999999</v>
      </c>
      <c r="H19" s="17">
        <f t="shared" si="6"/>
        <v>196635663.53</v>
      </c>
      <c r="I19" s="17">
        <f t="shared" si="6"/>
        <v>217269631.16</v>
      </c>
    </row>
    <row r="20" spans="1:9" s="18" customFormat="1" ht="25.5" x14ac:dyDescent="0.2">
      <c r="A20" s="15" t="s">
        <v>27</v>
      </c>
      <c r="B20" s="16" t="s">
        <v>10</v>
      </c>
      <c r="C20" s="16" t="s">
        <v>11</v>
      </c>
      <c r="D20" s="16" t="s">
        <v>28</v>
      </c>
      <c r="E20" s="16" t="s">
        <v>0</v>
      </c>
      <c r="F20" s="16" t="s">
        <v>0</v>
      </c>
      <c r="G20" s="17">
        <f t="shared" ref="G20:G23" si="7">G21</f>
        <v>7025404</v>
      </c>
      <c r="H20" s="17">
        <f t="shared" ref="H20:I23" si="8">H21</f>
        <v>7278319</v>
      </c>
      <c r="I20" s="17">
        <f t="shared" si="8"/>
        <v>7496668</v>
      </c>
    </row>
    <row r="21" spans="1:9" s="18" customFormat="1" x14ac:dyDescent="0.2">
      <c r="A21" s="15" t="s">
        <v>14</v>
      </c>
      <c r="B21" s="16" t="s">
        <v>10</v>
      </c>
      <c r="C21" s="16" t="s">
        <v>11</v>
      </c>
      <c r="D21" s="16" t="s">
        <v>28</v>
      </c>
      <c r="E21" s="16" t="s">
        <v>15</v>
      </c>
      <c r="F21" s="16" t="s">
        <v>0</v>
      </c>
      <c r="G21" s="17">
        <f t="shared" si="7"/>
        <v>7025404</v>
      </c>
      <c r="H21" s="17">
        <f t="shared" si="8"/>
        <v>7278319</v>
      </c>
      <c r="I21" s="17">
        <f t="shared" si="8"/>
        <v>7496668</v>
      </c>
    </row>
    <row r="22" spans="1:9" s="18" customFormat="1" ht="25.5" x14ac:dyDescent="0.2">
      <c r="A22" s="15" t="s">
        <v>16</v>
      </c>
      <c r="B22" s="16" t="s">
        <v>10</v>
      </c>
      <c r="C22" s="16" t="s">
        <v>11</v>
      </c>
      <c r="D22" s="16" t="s">
        <v>28</v>
      </c>
      <c r="E22" s="16" t="s">
        <v>17</v>
      </c>
      <c r="F22" s="16" t="s">
        <v>0</v>
      </c>
      <c r="G22" s="17">
        <f t="shared" si="7"/>
        <v>7025404</v>
      </c>
      <c r="H22" s="17">
        <f t="shared" si="8"/>
        <v>7278319</v>
      </c>
      <c r="I22" s="17">
        <f t="shared" si="8"/>
        <v>7496668</v>
      </c>
    </row>
    <row r="23" spans="1:9" s="18" customFormat="1" ht="13.5" x14ac:dyDescent="0.2">
      <c r="A23" s="19" t="s">
        <v>29</v>
      </c>
      <c r="B23" s="20" t="s">
        <v>10</v>
      </c>
      <c r="C23" s="20" t="s">
        <v>11</v>
      </c>
      <c r="D23" s="20" t="s">
        <v>28</v>
      </c>
      <c r="E23" s="20" t="s">
        <v>30</v>
      </c>
      <c r="F23" s="20" t="s">
        <v>0</v>
      </c>
      <c r="G23" s="21">
        <f t="shared" si="7"/>
        <v>7025404</v>
      </c>
      <c r="H23" s="21">
        <f t="shared" si="8"/>
        <v>7278319</v>
      </c>
      <c r="I23" s="21">
        <f t="shared" si="8"/>
        <v>7496668</v>
      </c>
    </row>
    <row r="24" spans="1:9" s="18" customFormat="1" x14ac:dyDescent="0.2">
      <c r="A24" s="22" t="s">
        <v>20</v>
      </c>
      <c r="B24" s="23" t="s">
        <v>10</v>
      </c>
      <c r="C24" s="23" t="s">
        <v>11</v>
      </c>
      <c r="D24" s="23" t="s">
        <v>28</v>
      </c>
      <c r="E24" s="23" t="s">
        <v>30</v>
      </c>
      <c r="F24" s="23" t="s">
        <v>21</v>
      </c>
      <c r="G24" s="12">
        <f>5379052+21878+1624474</f>
        <v>7025404</v>
      </c>
      <c r="H24" s="12">
        <f>5572698+22666+1682955</f>
        <v>7278319</v>
      </c>
      <c r="I24" s="12">
        <f>5739879+23346+1733443</f>
        <v>7496668</v>
      </c>
    </row>
    <row r="25" spans="1:9" s="18" customFormat="1" ht="38.25" x14ac:dyDescent="0.2">
      <c r="A25" s="15" t="s">
        <v>31</v>
      </c>
      <c r="B25" s="16" t="s">
        <v>10</v>
      </c>
      <c r="C25" s="16" t="s">
        <v>11</v>
      </c>
      <c r="D25" s="16" t="s">
        <v>32</v>
      </c>
      <c r="E25" s="16" t="s">
        <v>0</v>
      </c>
      <c r="F25" s="16" t="s">
        <v>0</v>
      </c>
      <c r="G25" s="17">
        <f t="shared" ref="G25:I25" si="9">G26+G31</f>
        <v>150718421.75999999</v>
      </c>
      <c r="H25" s="17">
        <f t="shared" si="9"/>
        <v>154829739</v>
      </c>
      <c r="I25" s="17">
        <f t="shared" si="9"/>
        <v>158167518</v>
      </c>
    </row>
    <row r="26" spans="1:9" s="18" customFormat="1" x14ac:dyDescent="0.2">
      <c r="A26" s="15" t="s">
        <v>33</v>
      </c>
      <c r="B26" s="16" t="s">
        <v>10</v>
      </c>
      <c r="C26" s="16" t="s">
        <v>11</v>
      </c>
      <c r="D26" s="16" t="s">
        <v>32</v>
      </c>
      <c r="E26" s="16" t="s">
        <v>34</v>
      </c>
      <c r="F26" s="16" t="s">
        <v>0</v>
      </c>
      <c r="G26" s="17">
        <f t="shared" ref="G26:G27" si="10">G27</f>
        <v>998767</v>
      </c>
      <c r="H26" s="17">
        <f t="shared" ref="H26:I27" si="11">H27</f>
        <v>1034182</v>
      </c>
      <c r="I26" s="17">
        <f t="shared" si="11"/>
        <v>1028192</v>
      </c>
    </row>
    <row r="27" spans="1:9" s="18" customFormat="1" x14ac:dyDescent="0.2">
      <c r="A27" s="15" t="s">
        <v>35</v>
      </c>
      <c r="B27" s="16" t="s">
        <v>10</v>
      </c>
      <c r="C27" s="16" t="s">
        <v>11</v>
      </c>
      <c r="D27" s="16" t="s">
        <v>32</v>
      </c>
      <c r="E27" s="16" t="s">
        <v>36</v>
      </c>
      <c r="F27" s="16" t="s">
        <v>0</v>
      </c>
      <c r="G27" s="17">
        <f t="shared" si="10"/>
        <v>998767</v>
      </c>
      <c r="H27" s="17">
        <f t="shared" si="11"/>
        <v>1034182</v>
      </c>
      <c r="I27" s="17">
        <f t="shared" si="11"/>
        <v>1028192</v>
      </c>
    </row>
    <row r="28" spans="1:9" s="18" customFormat="1" ht="13.5" x14ac:dyDescent="0.2">
      <c r="A28" s="19" t="s">
        <v>37</v>
      </c>
      <c r="B28" s="20" t="s">
        <v>10</v>
      </c>
      <c r="C28" s="20" t="s">
        <v>11</v>
      </c>
      <c r="D28" s="20" t="s">
        <v>32</v>
      </c>
      <c r="E28" s="20" t="s">
        <v>38</v>
      </c>
      <c r="F28" s="20" t="s">
        <v>0</v>
      </c>
      <c r="G28" s="21">
        <f t="shared" ref="G28:I28" si="12">G29+G30</f>
        <v>998767</v>
      </c>
      <c r="H28" s="21">
        <f t="shared" si="12"/>
        <v>1034182</v>
      </c>
      <c r="I28" s="21">
        <f t="shared" si="12"/>
        <v>1028192</v>
      </c>
    </row>
    <row r="29" spans="1:9" s="18" customFormat="1" x14ac:dyDescent="0.2">
      <c r="A29" s="22" t="s">
        <v>20</v>
      </c>
      <c r="B29" s="23" t="s">
        <v>10</v>
      </c>
      <c r="C29" s="23" t="s">
        <v>11</v>
      </c>
      <c r="D29" s="23" t="s">
        <v>32</v>
      </c>
      <c r="E29" s="23" t="s">
        <v>38</v>
      </c>
      <c r="F29" s="23" t="s">
        <v>21</v>
      </c>
      <c r="G29" s="12">
        <f>31047+683548</f>
        <v>714595</v>
      </c>
      <c r="H29" s="12">
        <f>31624+708156</f>
        <v>739780</v>
      </c>
      <c r="I29" s="12">
        <f>31441+704054</f>
        <v>735495</v>
      </c>
    </row>
    <row r="30" spans="1:9" s="18" customFormat="1" x14ac:dyDescent="0.2">
      <c r="A30" s="22" t="s">
        <v>22</v>
      </c>
      <c r="B30" s="23" t="s">
        <v>10</v>
      </c>
      <c r="C30" s="23" t="s">
        <v>11</v>
      </c>
      <c r="D30" s="23" t="s">
        <v>32</v>
      </c>
      <c r="E30" s="23" t="s">
        <v>38</v>
      </c>
      <c r="F30" s="23" t="s">
        <v>23</v>
      </c>
      <c r="G30" s="12">
        <v>284172</v>
      </c>
      <c r="H30" s="12">
        <v>294402</v>
      </c>
      <c r="I30" s="12">
        <v>292697</v>
      </c>
    </row>
    <row r="31" spans="1:9" s="18" customFormat="1" x14ac:dyDescent="0.2">
      <c r="A31" s="15" t="s">
        <v>14</v>
      </c>
      <c r="B31" s="16" t="s">
        <v>10</v>
      </c>
      <c r="C31" s="16" t="s">
        <v>11</v>
      </c>
      <c r="D31" s="16" t="s">
        <v>32</v>
      </c>
      <c r="E31" s="16" t="s">
        <v>15</v>
      </c>
      <c r="F31" s="16" t="s">
        <v>0</v>
      </c>
      <c r="G31" s="17">
        <f t="shared" ref="G31:G32" si="13">G32</f>
        <v>149719654.75999999</v>
      </c>
      <c r="H31" s="17">
        <f t="shared" ref="H31:I32" si="14">H32</f>
        <v>153795557</v>
      </c>
      <c r="I31" s="17">
        <f t="shared" si="14"/>
        <v>157139326</v>
      </c>
    </row>
    <row r="32" spans="1:9" s="18" customFormat="1" ht="25.5" x14ac:dyDescent="0.2">
      <c r="A32" s="15" t="s">
        <v>16</v>
      </c>
      <c r="B32" s="16" t="s">
        <v>10</v>
      </c>
      <c r="C32" s="16" t="s">
        <v>11</v>
      </c>
      <c r="D32" s="16" t="s">
        <v>32</v>
      </c>
      <c r="E32" s="16" t="s">
        <v>17</v>
      </c>
      <c r="F32" s="16" t="s">
        <v>0</v>
      </c>
      <c r="G32" s="17">
        <f t="shared" si="13"/>
        <v>149719654.75999999</v>
      </c>
      <c r="H32" s="17">
        <f t="shared" si="14"/>
        <v>153795557</v>
      </c>
      <c r="I32" s="17">
        <f t="shared" si="14"/>
        <v>157139326</v>
      </c>
    </row>
    <row r="33" spans="1:9" s="18" customFormat="1" ht="13.5" x14ac:dyDescent="0.2">
      <c r="A33" s="19" t="s">
        <v>18</v>
      </c>
      <c r="B33" s="20" t="s">
        <v>10</v>
      </c>
      <c r="C33" s="20" t="s">
        <v>11</v>
      </c>
      <c r="D33" s="20" t="s">
        <v>32</v>
      </c>
      <c r="E33" s="20" t="s">
        <v>19</v>
      </c>
      <c r="F33" s="20" t="s">
        <v>0</v>
      </c>
      <c r="G33" s="21">
        <f t="shared" ref="G33:I33" si="15">G34+G35+G36+G37</f>
        <v>149719654.75999999</v>
      </c>
      <c r="H33" s="21">
        <f t="shared" si="15"/>
        <v>153795557</v>
      </c>
      <c r="I33" s="21">
        <f t="shared" si="15"/>
        <v>157139326</v>
      </c>
    </row>
    <row r="34" spans="1:9" s="18" customFormat="1" x14ac:dyDescent="0.2">
      <c r="A34" s="22" t="s">
        <v>20</v>
      </c>
      <c r="B34" s="23" t="s">
        <v>10</v>
      </c>
      <c r="C34" s="23" t="s">
        <v>11</v>
      </c>
      <c r="D34" s="23" t="s">
        <v>32</v>
      </c>
      <c r="E34" s="23" t="s">
        <v>19</v>
      </c>
      <c r="F34" s="23" t="s">
        <v>21</v>
      </c>
      <c r="G34" s="12">
        <v>125855775</v>
      </c>
      <c r="H34" s="12">
        <v>130311773</v>
      </c>
      <c r="I34" s="12">
        <v>134220961</v>
      </c>
    </row>
    <row r="35" spans="1:9" s="18" customFormat="1" x14ac:dyDescent="0.2">
      <c r="A35" s="22" t="s">
        <v>22</v>
      </c>
      <c r="B35" s="23" t="s">
        <v>10</v>
      </c>
      <c r="C35" s="23" t="s">
        <v>11</v>
      </c>
      <c r="D35" s="23" t="s">
        <v>32</v>
      </c>
      <c r="E35" s="23" t="s">
        <v>19</v>
      </c>
      <c r="F35" s="23" t="s">
        <v>23</v>
      </c>
      <c r="G35" s="12">
        <v>23014254.760000002</v>
      </c>
      <c r="H35" s="12">
        <v>22634159</v>
      </c>
      <c r="I35" s="12">
        <v>22068740</v>
      </c>
    </row>
    <row r="36" spans="1:9" s="18" customFormat="1" x14ac:dyDescent="0.2">
      <c r="A36" s="22" t="s">
        <v>39</v>
      </c>
      <c r="B36" s="23" t="s">
        <v>10</v>
      </c>
      <c r="C36" s="23" t="s">
        <v>11</v>
      </c>
      <c r="D36" s="23" t="s">
        <v>32</v>
      </c>
      <c r="E36" s="23" t="s">
        <v>19</v>
      </c>
      <c r="F36" s="23" t="s">
        <v>40</v>
      </c>
      <c r="G36" s="12">
        <v>0</v>
      </c>
      <c r="H36" s="12">
        <v>0</v>
      </c>
      <c r="I36" s="12">
        <v>0</v>
      </c>
    </row>
    <row r="37" spans="1:9" s="18" customFormat="1" x14ac:dyDescent="0.2">
      <c r="A37" s="22" t="s">
        <v>41</v>
      </c>
      <c r="B37" s="23" t="s">
        <v>10</v>
      </c>
      <c r="C37" s="23" t="s">
        <v>11</v>
      </c>
      <c r="D37" s="23" t="s">
        <v>32</v>
      </c>
      <c r="E37" s="23" t="s">
        <v>19</v>
      </c>
      <c r="F37" s="23" t="s">
        <v>42</v>
      </c>
      <c r="G37" s="12">
        <v>849625</v>
      </c>
      <c r="H37" s="12">
        <v>849625</v>
      </c>
      <c r="I37" s="12">
        <v>849625</v>
      </c>
    </row>
    <row r="38" spans="1:9" s="18" customFormat="1" x14ac:dyDescent="0.2">
      <c r="A38" s="15" t="s">
        <v>43</v>
      </c>
      <c r="B38" s="16" t="s">
        <v>10</v>
      </c>
      <c r="C38" s="16" t="s">
        <v>11</v>
      </c>
      <c r="D38" s="16" t="s">
        <v>44</v>
      </c>
      <c r="E38" s="16" t="s">
        <v>0</v>
      </c>
      <c r="F38" s="16" t="s">
        <v>0</v>
      </c>
      <c r="G38" s="17">
        <f t="shared" ref="G38:G39" si="16">G39</f>
        <v>2500000</v>
      </c>
      <c r="H38" s="17">
        <f t="shared" ref="H38:I39" si="17">H39</f>
        <v>2500000</v>
      </c>
      <c r="I38" s="17">
        <f t="shared" si="17"/>
        <v>2500000</v>
      </c>
    </row>
    <row r="39" spans="1:9" s="18" customFormat="1" x14ac:dyDescent="0.2">
      <c r="A39" s="15" t="s">
        <v>14</v>
      </c>
      <c r="B39" s="16" t="s">
        <v>10</v>
      </c>
      <c r="C39" s="16" t="s">
        <v>11</v>
      </c>
      <c r="D39" s="16" t="s">
        <v>44</v>
      </c>
      <c r="E39" s="16" t="s">
        <v>15</v>
      </c>
      <c r="F39" s="16" t="s">
        <v>0</v>
      </c>
      <c r="G39" s="17">
        <f t="shared" si="16"/>
        <v>2500000</v>
      </c>
      <c r="H39" s="17">
        <f t="shared" si="17"/>
        <v>2500000</v>
      </c>
      <c r="I39" s="17">
        <f t="shared" si="17"/>
        <v>2500000</v>
      </c>
    </row>
    <row r="40" spans="1:9" s="18" customFormat="1" x14ac:dyDescent="0.2">
      <c r="A40" s="15" t="s">
        <v>45</v>
      </c>
      <c r="B40" s="16" t="s">
        <v>10</v>
      </c>
      <c r="C40" s="16" t="s">
        <v>11</v>
      </c>
      <c r="D40" s="16" t="s">
        <v>44</v>
      </c>
      <c r="E40" s="16" t="s">
        <v>46</v>
      </c>
      <c r="F40" s="16" t="s">
        <v>0</v>
      </c>
      <c r="G40" s="17">
        <f t="shared" ref="G40:I40" si="18">G41+G43</f>
        <v>2500000</v>
      </c>
      <c r="H40" s="17">
        <f t="shared" si="18"/>
        <v>2500000</v>
      </c>
      <c r="I40" s="17">
        <f t="shared" si="18"/>
        <v>2500000</v>
      </c>
    </row>
    <row r="41" spans="1:9" s="18" customFormat="1" ht="13.5" x14ac:dyDescent="0.2">
      <c r="A41" s="19" t="s">
        <v>47</v>
      </c>
      <c r="B41" s="20" t="s">
        <v>10</v>
      </c>
      <c r="C41" s="20" t="s">
        <v>11</v>
      </c>
      <c r="D41" s="20" t="s">
        <v>44</v>
      </c>
      <c r="E41" s="20" t="s">
        <v>48</v>
      </c>
      <c r="F41" s="20" t="s">
        <v>0</v>
      </c>
      <c r="G41" s="21">
        <f t="shared" ref="G41:I41" si="19">G42</f>
        <v>1000000</v>
      </c>
      <c r="H41" s="21">
        <f t="shared" si="19"/>
        <v>1000000</v>
      </c>
      <c r="I41" s="21">
        <f t="shared" si="19"/>
        <v>1000000</v>
      </c>
    </row>
    <row r="42" spans="1:9" s="18" customFormat="1" x14ac:dyDescent="0.2">
      <c r="A42" s="22" t="s">
        <v>41</v>
      </c>
      <c r="B42" s="23" t="s">
        <v>10</v>
      </c>
      <c r="C42" s="23" t="s">
        <v>11</v>
      </c>
      <c r="D42" s="23" t="s">
        <v>44</v>
      </c>
      <c r="E42" s="23" t="s">
        <v>48</v>
      </c>
      <c r="F42" s="23" t="s">
        <v>42</v>
      </c>
      <c r="G42" s="12">
        <v>1000000</v>
      </c>
      <c r="H42" s="12">
        <v>1000000</v>
      </c>
      <c r="I42" s="12">
        <v>1000000</v>
      </c>
    </row>
    <row r="43" spans="1:9" s="18" customFormat="1" ht="27" x14ac:dyDescent="0.2">
      <c r="A43" s="19" t="s">
        <v>49</v>
      </c>
      <c r="B43" s="20" t="s">
        <v>10</v>
      </c>
      <c r="C43" s="20" t="s">
        <v>11</v>
      </c>
      <c r="D43" s="20" t="s">
        <v>44</v>
      </c>
      <c r="E43" s="20" t="s">
        <v>50</v>
      </c>
      <c r="F43" s="20" t="s">
        <v>0</v>
      </c>
      <c r="G43" s="21">
        <f t="shared" ref="G43:I43" si="20">G44</f>
        <v>1500000</v>
      </c>
      <c r="H43" s="21">
        <f t="shared" si="20"/>
        <v>1500000</v>
      </c>
      <c r="I43" s="21">
        <f t="shared" si="20"/>
        <v>1500000</v>
      </c>
    </row>
    <row r="44" spans="1:9" s="18" customFormat="1" x14ac:dyDescent="0.2">
      <c r="A44" s="22" t="s">
        <v>41</v>
      </c>
      <c r="B44" s="23" t="s">
        <v>10</v>
      </c>
      <c r="C44" s="23" t="s">
        <v>11</v>
      </c>
      <c r="D44" s="23" t="s">
        <v>44</v>
      </c>
      <c r="E44" s="23" t="s">
        <v>50</v>
      </c>
      <c r="F44" s="23" t="s">
        <v>42</v>
      </c>
      <c r="G44" s="12">
        <v>1500000</v>
      </c>
      <c r="H44" s="12">
        <v>1500000</v>
      </c>
      <c r="I44" s="12">
        <v>1500000</v>
      </c>
    </row>
    <row r="45" spans="1:9" s="18" customFormat="1" x14ac:dyDescent="0.2">
      <c r="A45" s="15" t="s">
        <v>51</v>
      </c>
      <c r="B45" s="16" t="s">
        <v>10</v>
      </c>
      <c r="C45" s="16" t="s">
        <v>11</v>
      </c>
      <c r="D45" s="16" t="s">
        <v>52</v>
      </c>
      <c r="E45" s="16" t="s">
        <v>0</v>
      </c>
      <c r="F45" s="16" t="s">
        <v>0</v>
      </c>
      <c r="G45" s="17">
        <f t="shared" ref="G45:I45" si="21">G46+G60</f>
        <v>19180229</v>
      </c>
      <c r="H45" s="17">
        <f t="shared" si="21"/>
        <v>32027605.530000001</v>
      </c>
      <c r="I45" s="17">
        <f t="shared" si="21"/>
        <v>49105445.159999996</v>
      </c>
    </row>
    <row r="46" spans="1:9" s="18" customFormat="1" x14ac:dyDescent="0.2">
      <c r="A46" s="15" t="s">
        <v>53</v>
      </c>
      <c r="B46" s="16" t="s">
        <v>10</v>
      </c>
      <c r="C46" s="16" t="s">
        <v>11</v>
      </c>
      <c r="D46" s="16" t="s">
        <v>52</v>
      </c>
      <c r="E46" s="16" t="s">
        <v>54</v>
      </c>
      <c r="F46" s="16" t="s">
        <v>0</v>
      </c>
      <c r="G46" s="17">
        <f t="shared" ref="G46:I46" si="22">G47+G57</f>
        <v>7233170</v>
      </c>
      <c r="H46" s="17">
        <f t="shared" si="22"/>
        <v>7022497</v>
      </c>
      <c r="I46" s="17">
        <f t="shared" si="22"/>
        <v>7233172</v>
      </c>
    </row>
    <row r="47" spans="1:9" s="18" customFormat="1" x14ac:dyDescent="0.2">
      <c r="A47" s="15" t="s">
        <v>55</v>
      </c>
      <c r="B47" s="16" t="s">
        <v>10</v>
      </c>
      <c r="C47" s="16" t="s">
        <v>11</v>
      </c>
      <c r="D47" s="16" t="s">
        <v>52</v>
      </c>
      <c r="E47" s="16" t="s">
        <v>56</v>
      </c>
      <c r="F47" s="16" t="s">
        <v>0</v>
      </c>
      <c r="G47" s="17">
        <f t="shared" ref="G47:I47" si="23">G48+G50+G52+G54</f>
        <v>5424644</v>
      </c>
      <c r="H47" s="17">
        <f t="shared" si="23"/>
        <v>5132587</v>
      </c>
      <c r="I47" s="17">
        <f t="shared" si="23"/>
        <v>5286564</v>
      </c>
    </row>
    <row r="48" spans="1:9" s="18" customFormat="1" ht="13.5" x14ac:dyDescent="0.2">
      <c r="A48" s="19" t="s">
        <v>57</v>
      </c>
      <c r="B48" s="20" t="s">
        <v>10</v>
      </c>
      <c r="C48" s="20" t="s">
        <v>11</v>
      </c>
      <c r="D48" s="20" t="s">
        <v>52</v>
      </c>
      <c r="E48" s="20" t="s">
        <v>58</v>
      </c>
      <c r="F48" s="20" t="s">
        <v>0</v>
      </c>
      <c r="G48" s="21">
        <f t="shared" ref="G48:I48" si="24">G49</f>
        <v>256042</v>
      </c>
      <c r="H48" s="21">
        <f t="shared" si="24"/>
        <v>266797</v>
      </c>
      <c r="I48" s="21">
        <f t="shared" si="24"/>
        <v>274801</v>
      </c>
    </row>
    <row r="49" spans="1:9" s="18" customFormat="1" x14ac:dyDescent="0.2">
      <c r="A49" s="22" t="s">
        <v>22</v>
      </c>
      <c r="B49" s="23" t="s">
        <v>10</v>
      </c>
      <c r="C49" s="23" t="s">
        <v>11</v>
      </c>
      <c r="D49" s="23" t="s">
        <v>52</v>
      </c>
      <c r="E49" s="23" t="s">
        <v>58</v>
      </c>
      <c r="F49" s="23" t="s">
        <v>23</v>
      </c>
      <c r="G49" s="12">
        <v>256042</v>
      </c>
      <c r="H49" s="12">
        <v>266797</v>
      </c>
      <c r="I49" s="12">
        <v>274801</v>
      </c>
    </row>
    <row r="50" spans="1:9" s="18" customFormat="1" ht="13.5" x14ac:dyDescent="0.2">
      <c r="A50" s="19" t="s">
        <v>59</v>
      </c>
      <c r="B50" s="20" t="s">
        <v>10</v>
      </c>
      <c r="C50" s="20" t="s">
        <v>11</v>
      </c>
      <c r="D50" s="20" t="s">
        <v>52</v>
      </c>
      <c r="E50" s="20" t="s">
        <v>60</v>
      </c>
      <c r="F50" s="20" t="s">
        <v>0</v>
      </c>
      <c r="G50" s="21">
        <f t="shared" ref="G50:I50" si="25">G51</f>
        <v>248947</v>
      </c>
      <c r="H50" s="21">
        <f t="shared" si="25"/>
        <v>259403</v>
      </c>
      <c r="I50" s="21">
        <f t="shared" si="25"/>
        <v>267185</v>
      </c>
    </row>
    <row r="51" spans="1:9" s="18" customFormat="1" x14ac:dyDescent="0.2">
      <c r="A51" s="22" t="s">
        <v>22</v>
      </c>
      <c r="B51" s="23" t="s">
        <v>10</v>
      </c>
      <c r="C51" s="23" t="s">
        <v>11</v>
      </c>
      <c r="D51" s="23" t="s">
        <v>52</v>
      </c>
      <c r="E51" s="23" t="s">
        <v>60</v>
      </c>
      <c r="F51" s="23" t="s">
        <v>23</v>
      </c>
      <c r="G51" s="12">
        <v>248947</v>
      </c>
      <c r="H51" s="12">
        <v>259403</v>
      </c>
      <c r="I51" s="12">
        <v>267185</v>
      </c>
    </row>
    <row r="52" spans="1:9" s="18" customFormat="1" ht="13.5" x14ac:dyDescent="0.2">
      <c r="A52" s="19" t="s">
        <v>61</v>
      </c>
      <c r="B52" s="20" t="s">
        <v>10</v>
      </c>
      <c r="C52" s="20" t="s">
        <v>11</v>
      </c>
      <c r="D52" s="20" t="s">
        <v>52</v>
      </c>
      <c r="E52" s="20" t="s">
        <v>62</v>
      </c>
      <c r="F52" s="20" t="s">
        <v>0</v>
      </c>
      <c r="G52" s="21">
        <f t="shared" ref="G52:I52" si="26">G53</f>
        <v>2662319</v>
      </c>
      <c r="H52" s="21">
        <f t="shared" si="26"/>
        <v>2319271</v>
      </c>
      <c r="I52" s="21">
        <f t="shared" si="26"/>
        <v>2388849</v>
      </c>
    </row>
    <row r="53" spans="1:9" s="18" customFormat="1" x14ac:dyDescent="0.2">
      <c r="A53" s="22" t="s">
        <v>22</v>
      </c>
      <c r="B53" s="23" t="s">
        <v>10</v>
      </c>
      <c r="C53" s="23" t="s">
        <v>11</v>
      </c>
      <c r="D53" s="23" t="s">
        <v>52</v>
      </c>
      <c r="E53" s="23" t="s">
        <v>62</v>
      </c>
      <c r="F53" s="23" t="s">
        <v>23</v>
      </c>
      <c r="G53" s="12">
        <v>2662319</v>
      </c>
      <c r="H53" s="12">
        <v>2319271</v>
      </c>
      <c r="I53" s="12">
        <v>2388849</v>
      </c>
    </row>
    <row r="54" spans="1:9" s="18" customFormat="1" ht="13.5" x14ac:dyDescent="0.2">
      <c r="A54" s="19" t="s">
        <v>63</v>
      </c>
      <c r="B54" s="20" t="s">
        <v>10</v>
      </c>
      <c r="C54" s="20" t="s">
        <v>11</v>
      </c>
      <c r="D54" s="20" t="s">
        <v>52</v>
      </c>
      <c r="E54" s="20" t="s">
        <v>64</v>
      </c>
      <c r="F54" s="20" t="s">
        <v>0</v>
      </c>
      <c r="G54" s="21">
        <f t="shared" ref="G54:I54" si="27">G55+G56</f>
        <v>2257336</v>
      </c>
      <c r="H54" s="21">
        <f t="shared" si="27"/>
        <v>2287116</v>
      </c>
      <c r="I54" s="21">
        <f t="shared" si="27"/>
        <v>2355729</v>
      </c>
    </row>
    <row r="55" spans="1:9" s="18" customFormat="1" x14ac:dyDescent="0.2">
      <c r="A55" s="22" t="s">
        <v>22</v>
      </c>
      <c r="B55" s="23" t="s">
        <v>10</v>
      </c>
      <c r="C55" s="23" t="s">
        <v>11</v>
      </c>
      <c r="D55" s="23" t="s">
        <v>52</v>
      </c>
      <c r="E55" s="23" t="s">
        <v>64</v>
      </c>
      <c r="F55" s="23" t="s">
        <v>23</v>
      </c>
      <c r="G55" s="12">
        <f>40000+1857336+360000</f>
        <v>2257336</v>
      </c>
      <c r="H55" s="12">
        <f>40000+1887116+360000</f>
        <v>2287116</v>
      </c>
      <c r="I55" s="12">
        <f>40000+1945729+370000</f>
        <v>2355729</v>
      </c>
    </row>
    <row r="56" spans="1:9" s="40" customFormat="1" x14ac:dyDescent="0.2">
      <c r="A56" s="38" t="s">
        <v>41</v>
      </c>
      <c r="B56" s="39" t="s">
        <v>10</v>
      </c>
      <c r="C56" s="39" t="s">
        <v>11</v>
      </c>
      <c r="D56" s="39" t="s">
        <v>52</v>
      </c>
      <c r="E56" s="39" t="s">
        <v>64</v>
      </c>
      <c r="F56" s="39" t="s">
        <v>42</v>
      </c>
      <c r="G56" s="12">
        <v>0</v>
      </c>
      <c r="H56" s="12">
        <v>0</v>
      </c>
      <c r="I56" s="12">
        <v>0</v>
      </c>
    </row>
    <row r="57" spans="1:9" s="18" customFormat="1" x14ac:dyDescent="0.2">
      <c r="A57" s="15" t="s">
        <v>65</v>
      </c>
      <c r="B57" s="16" t="s">
        <v>10</v>
      </c>
      <c r="C57" s="16" t="s">
        <v>11</v>
      </c>
      <c r="D57" s="16" t="s">
        <v>52</v>
      </c>
      <c r="E57" s="16" t="s">
        <v>66</v>
      </c>
      <c r="F57" s="16" t="s">
        <v>0</v>
      </c>
      <c r="G57" s="17">
        <f t="shared" ref="G57:G58" si="28">G58</f>
        <v>1808526</v>
      </c>
      <c r="H57" s="17">
        <f t="shared" ref="H57:I58" si="29">H58</f>
        <v>1889910</v>
      </c>
      <c r="I57" s="17">
        <f t="shared" si="29"/>
        <v>1946608</v>
      </c>
    </row>
    <row r="58" spans="1:9" s="18" customFormat="1" ht="27" x14ac:dyDescent="0.2">
      <c r="A58" s="19" t="s">
        <v>67</v>
      </c>
      <c r="B58" s="20" t="s">
        <v>10</v>
      </c>
      <c r="C58" s="20" t="s">
        <v>11</v>
      </c>
      <c r="D58" s="20" t="s">
        <v>52</v>
      </c>
      <c r="E58" s="20" t="s">
        <v>68</v>
      </c>
      <c r="F58" s="20" t="s">
        <v>0</v>
      </c>
      <c r="G58" s="21">
        <f t="shared" si="28"/>
        <v>1808526</v>
      </c>
      <c r="H58" s="21">
        <f t="shared" si="29"/>
        <v>1889910</v>
      </c>
      <c r="I58" s="21">
        <f t="shared" si="29"/>
        <v>1946608</v>
      </c>
    </row>
    <row r="59" spans="1:9" s="18" customFormat="1" x14ac:dyDescent="0.2">
      <c r="A59" s="22" t="s">
        <v>22</v>
      </c>
      <c r="B59" s="23" t="s">
        <v>10</v>
      </c>
      <c r="C59" s="23" t="s">
        <v>11</v>
      </c>
      <c r="D59" s="23" t="s">
        <v>52</v>
      </c>
      <c r="E59" s="23" t="s">
        <v>68</v>
      </c>
      <c r="F59" s="23" t="s">
        <v>23</v>
      </c>
      <c r="G59" s="12">
        <v>1808526</v>
      </c>
      <c r="H59" s="12">
        <v>1889910</v>
      </c>
      <c r="I59" s="12">
        <v>1946608</v>
      </c>
    </row>
    <row r="60" spans="1:9" s="18" customFormat="1" x14ac:dyDescent="0.2">
      <c r="A60" s="15" t="s">
        <v>14</v>
      </c>
      <c r="B60" s="16" t="s">
        <v>10</v>
      </c>
      <c r="C60" s="16" t="s">
        <v>11</v>
      </c>
      <c r="D60" s="16" t="s">
        <v>52</v>
      </c>
      <c r="E60" s="16" t="s">
        <v>15</v>
      </c>
      <c r="F60" s="16" t="s">
        <v>0</v>
      </c>
      <c r="G60" s="17">
        <f t="shared" ref="G60:I60" si="30">G61+G68</f>
        <v>11947059</v>
      </c>
      <c r="H60" s="17">
        <f t="shared" si="30"/>
        <v>25005108.530000001</v>
      </c>
      <c r="I60" s="17">
        <f t="shared" si="30"/>
        <v>41872273.159999996</v>
      </c>
    </row>
    <row r="61" spans="1:9" s="18" customFormat="1" x14ac:dyDescent="0.2">
      <c r="A61" s="15" t="s">
        <v>45</v>
      </c>
      <c r="B61" s="16" t="s">
        <v>10</v>
      </c>
      <c r="C61" s="16" t="s">
        <v>11</v>
      </c>
      <c r="D61" s="16" t="s">
        <v>52</v>
      </c>
      <c r="E61" s="16" t="s">
        <v>46</v>
      </c>
      <c r="F61" s="16" t="s">
        <v>0</v>
      </c>
      <c r="G61" s="17">
        <f t="shared" ref="G61:I61" si="31">G62+G64</f>
        <v>11947059</v>
      </c>
      <c r="H61" s="17">
        <f t="shared" si="31"/>
        <v>11154677</v>
      </c>
      <c r="I61" s="17">
        <f t="shared" si="31"/>
        <v>10569200</v>
      </c>
    </row>
    <row r="62" spans="1:9" s="18" customFormat="1" ht="27" x14ac:dyDescent="0.2">
      <c r="A62" s="19" t="s">
        <v>69</v>
      </c>
      <c r="B62" s="20" t="s">
        <v>10</v>
      </c>
      <c r="C62" s="20" t="s">
        <v>11</v>
      </c>
      <c r="D62" s="20" t="s">
        <v>52</v>
      </c>
      <c r="E62" s="20" t="s">
        <v>70</v>
      </c>
      <c r="F62" s="20" t="s">
        <v>0</v>
      </c>
      <c r="G62" s="21">
        <f t="shared" ref="G62:I62" si="32">G63</f>
        <v>7650000</v>
      </c>
      <c r="H62" s="21">
        <f t="shared" si="32"/>
        <v>7650000</v>
      </c>
      <c r="I62" s="21">
        <f t="shared" si="32"/>
        <v>6991958</v>
      </c>
    </row>
    <row r="63" spans="1:9" s="18" customFormat="1" x14ac:dyDescent="0.2">
      <c r="A63" s="22" t="s">
        <v>41</v>
      </c>
      <c r="B63" s="23" t="s">
        <v>10</v>
      </c>
      <c r="C63" s="23" t="s">
        <v>11</v>
      </c>
      <c r="D63" s="23" t="s">
        <v>52</v>
      </c>
      <c r="E63" s="23" t="s">
        <v>70</v>
      </c>
      <c r="F63" s="23" t="s">
        <v>42</v>
      </c>
      <c r="G63" s="12">
        <f>200000+7450000</f>
        <v>7650000</v>
      </c>
      <c r="H63" s="12">
        <f>200000+7450000</f>
        <v>7650000</v>
      </c>
      <c r="I63" s="12">
        <f>200000+6791958</f>
        <v>6991958</v>
      </c>
    </row>
    <row r="64" spans="1:9" s="18" customFormat="1" ht="12.75" customHeight="1" x14ac:dyDescent="0.2">
      <c r="A64" s="19" t="s">
        <v>71</v>
      </c>
      <c r="B64" s="20" t="s">
        <v>10</v>
      </c>
      <c r="C64" s="20" t="s">
        <v>11</v>
      </c>
      <c r="D64" s="20" t="s">
        <v>52</v>
      </c>
      <c r="E64" s="20" t="s">
        <v>72</v>
      </c>
      <c r="F64" s="20" t="s">
        <v>0</v>
      </c>
      <c r="G64" s="21">
        <f t="shared" ref="G64:I64" si="33">G65+G66+G67</f>
        <v>4297059</v>
      </c>
      <c r="H64" s="21">
        <f t="shared" si="33"/>
        <v>3504677</v>
      </c>
      <c r="I64" s="21">
        <f t="shared" si="33"/>
        <v>3577242</v>
      </c>
    </row>
    <row r="65" spans="1:9" s="18" customFormat="1" x14ac:dyDescent="0.2">
      <c r="A65" s="22" t="s">
        <v>22</v>
      </c>
      <c r="B65" s="23" t="s">
        <v>10</v>
      </c>
      <c r="C65" s="23" t="s">
        <v>11</v>
      </c>
      <c r="D65" s="23" t="s">
        <v>52</v>
      </c>
      <c r="E65" s="23" t="s">
        <v>72</v>
      </c>
      <c r="F65" s="23" t="s">
        <v>23</v>
      </c>
      <c r="G65" s="12">
        <f>202218+1792628</f>
        <v>1994846</v>
      </c>
      <c r="H65" s="12">
        <f>209497+2037347</f>
        <v>2246844</v>
      </c>
      <c r="I65" s="12">
        <f>212157+2098467</f>
        <v>2310624</v>
      </c>
    </row>
    <row r="66" spans="1:9" s="18" customFormat="1" x14ac:dyDescent="0.2">
      <c r="A66" s="22" t="s">
        <v>73</v>
      </c>
      <c r="B66" s="23" t="s">
        <v>10</v>
      </c>
      <c r="C66" s="23" t="s">
        <v>11</v>
      </c>
      <c r="D66" s="23" t="s">
        <v>52</v>
      </c>
      <c r="E66" s="23" t="s">
        <v>72</v>
      </c>
      <c r="F66" s="23" t="s">
        <v>74</v>
      </c>
      <c r="G66" s="12">
        <f>580000+385000</f>
        <v>965000</v>
      </c>
      <c r="H66" s="12">
        <f>580000+385000</f>
        <v>965000</v>
      </c>
      <c r="I66" s="12">
        <f>580000+385000</f>
        <v>965000</v>
      </c>
    </row>
    <row r="67" spans="1:9" s="18" customFormat="1" x14ac:dyDescent="0.2">
      <c r="A67" s="22" t="s">
        <v>41</v>
      </c>
      <c r="B67" s="23" t="s">
        <v>10</v>
      </c>
      <c r="C67" s="23" t="s">
        <v>11</v>
      </c>
      <c r="D67" s="23" t="s">
        <v>52</v>
      </c>
      <c r="E67" s="23" t="s">
        <v>72</v>
      </c>
      <c r="F67" s="23" t="s">
        <v>42</v>
      </c>
      <c r="G67" s="12">
        <v>1337213</v>
      </c>
      <c r="H67" s="12">
        <v>292833</v>
      </c>
      <c r="I67" s="12">
        <v>301618</v>
      </c>
    </row>
    <row r="68" spans="1:9" s="18" customFormat="1" x14ac:dyDescent="0.2">
      <c r="A68" s="15" t="s">
        <v>75</v>
      </c>
      <c r="B68" s="16" t="s">
        <v>10</v>
      </c>
      <c r="C68" s="16" t="s">
        <v>11</v>
      </c>
      <c r="D68" s="16" t="s">
        <v>52</v>
      </c>
      <c r="E68" s="16" t="s">
        <v>76</v>
      </c>
      <c r="F68" s="16" t="s">
        <v>0</v>
      </c>
      <c r="G68" s="17">
        <f t="shared" ref="G68:G69" si="34">G69</f>
        <v>0</v>
      </c>
      <c r="H68" s="17">
        <f t="shared" ref="H68:I69" si="35">H69</f>
        <v>13850431.529999999</v>
      </c>
      <c r="I68" s="17">
        <f t="shared" si="35"/>
        <v>31303073.16</v>
      </c>
    </row>
    <row r="69" spans="1:9" s="18" customFormat="1" ht="13.5" x14ac:dyDescent="0.2">
      <c r="A69" s="45" t="s">
        <v>75</v>
      </c>
      <c r="B69" s="46" t="s">
        <v>10</v>
      </c>
      <c r="C69" s="46" t="s">
        <v>11</v>
      </c>
      <c r="D69" s="46" t="s">
        <v>52</v>
      </c>
      <c r="E69" s="46" t="s">
        <v>76</v>
      </c>
      <c r="F69" s="46" t="s">
        <v>0</v>
      </c>
      <c r="G69" s="35">
        <f t="shared" si="34"/>
        <v>0</v>
      </c>
      <c r="H69" s="35">
        <f t="shared" si="35"/>
        <v>13850431.529999999</v>
      </c>
      <c r="I69" s="35">
        <f t="shared" si="35"/>
        <v>31303073.16</v>
      </c>
    </row>
    <row r="70" spans="1:9" s="18" customFormat="1" x14ac:dyDescent="0.2">
      <c r="A70" s="53" t="s">
        <v>41</v>
      </c>
      <c r="B70" s="54" t="s">
        <v>10</v>
      </c>
      <c r="C70" s="54" t="s">
        <v>11</v>
      </c>
      <c r="D70" s="54" t="s">
        <v>52</v>
      </c>
      <c r="E70" s="54" t="s">
        <v>76</v>
      </c>
      <c r="F70" s="54" t="s">
        <v>42</v>
      </c>
      <c r="G70" s="52">
        <v>0</v>
      </c>
      <c r="H70" s="52">
        <v>13850431.529999999</v>
      </c>
      <c r="I70" s="52">
        <f>27695066.52+3608006.64</f>
        <v>31303073.16</v>
      </c>
    </row>
    <row r="71" spans="1:9" s="18" customFormat="1" ht="25.5" x14ac:dyDescent="0.2">
      <c r="A71" s="15" t="s">
        <v>223</v>
      </c>
      <c r="B71" s="16" t="s">
        <v>10</v>
      </c>
      <c r="C71" s="16" t="s">
        <v>13</v>
      </c>
      <c r="D71" s="16" t="s">
        <v>0</v>
      </c>
      <c r="E71" s="16" t="s">
        <v>0</v>
      </c>
      <c r="F71" s="16" t="s">
        <v>0</v>
      </c>
      <c r="G71" s="17">
        <f t="shared" ref="G71:I71" si="36">G72</f>
        <v>3829474</v>
      </c>
      <c r="H71" s="17">
        <f t="shared" si="36"/>
        <v>4132608</v>
      </c>
      <c r="I71" s="17">
        <f t="shared" si="36"/>
        <v>4243059</v>
      </c>
    </row>
    <row r="72" spans="1:9" s="18" customFormat="1" ht="25.5" x14ac:dyDescent="0.2">
      <c r="A72" s="15" t="s">
        <v>77</v>
      </c>
      <c r="B72" s="16" t="s">
        <v>10</v>
      </c>
      <c r="C72" s="16" t="s">
        <v>13</v>
      </c>
      <c r="D72" s="16" t="s">
        <v>78</v>
      </c>
      <c r="E72" s="16" t="s">
        <v>0</v>
      </c>
      <c r="F72" s="16" t="s">
        <v>0</v>
      </c>
      <c r="G72" s="17">
        <f t="shared" ref="G72:I72" si="37">G73+G77</f>
        <v>3829474</v>
      </c>
      <c r="H72" s="17">
        <f t="shared" si="37"/>
        <v>4132608</v>
      </c>
      <c r="I72" s="17">
        <f t="shared" si="37"/>
        <v>4243059</v>
      </c>
    </row>
    <row r="73" spans="1:9" s="18" customFormat="1" ht="25.5" x14ac:dyDescent="0.2">
      <c r="A73" s="15" t="s">
        <v>79</v>
      </c>
      <c r="B73" s="16" t="s">
        <v>10</v>
      </c>
      <c r="C73" s="16" t="s">
        <v>13</v>
      </c>
      <c r="D73" s="16" t="s">
        <v>78</v>
      </c>
      <c r="E73" s="16" t="s">
        <v>80</v>
      </c>
      <c r="F73" s="16" t="s">
        <v>0</v>
      </c>
      <c r="G73" s="17">
        <f t="shared" ref="G73:G75" si="38">G74</f>
        <v>2370741</v>
      </c>
      <c r="H73" s="17">
        <f t="shared" ref="H73:I75" si="39">H74</f>
        <v>2787127</v>
      </c>
      <c r="I73" s="17">
        <f t="shared" si="39"/>
        <v>2870741</v>
      </c>
    </row>
    <row r="74" spans="1:9" s="18" customFormat="1" ht="25.5" x14ac:dyDescent="0.2">
      <c r="A74" s="15" t="s">
        <v>81</v>
      </c>
      <c r="B74" s="16" t="s">
        <v>10</v>
      </c>
      <c r="C74" s="16" t="s">
        <v>13</v>
      </c>
      <c r="D74" s="16" t="s">
        <v>78</v>
      </c>
      <c r="E74" s="16" t="s">
        <v>82</v>
      </c>
      <c r="F74" s="16" t="s">
        <v>0</v>
      </c>
      <c r="G74" s="17">
        <f t="shared" si="38"/>
        <v>2370741</v>
      </c>
      <c r="H74" s="17">
        <f t="shared" si="39"/>
        <v>2787127</v>
      </c>
      <c r="I74" s="17">
        <f t="shared" si="39"/>
        <v>2870741</v>
      </c>
    </row>
    <row r="75" spans="1:9" s="18" customFormat="1" ht="27" x14ac:dyDescent="0.2">
      <c r="A75" s="19" t="s">
        <v>83</v>
      </c>
      <c r="B75" s="20" t="s">
        <v>10</v>
      </c>
      <c r="C75" s="20" t="s">
        <v>13</v>
      </c>
      <c r="D75" s="20" t="s">
        <v>78</v>
      </c>
      <c r="E75" s="20" t="s">
        <v>84</v>
      </c>
      <c r="F75" s="20" t="s">
        <v>0</v>
      </c>
      <c r="G75" s="21">
        <f t="shared" si="38"/>
        <v>2370741</v>
      </c>
      <c r="H75" s="21">
        <f t="shared" si="39"/>
        <v>2787127</v>
      </c>
      <c r="I75" s="21">
        <f t="shared" si="39"/>
        <v>2870741</v>
      </c>
    </row>
    <row r="76" spans="1:9" s="18" customFormat="1" x14ac:dyDescent="0.2">
      <c r="A76" s="22" t="s">
        <v>22</v>
      </c>
      <c r="B76" s="23" t="s">
        <v>10</v>
      </c>
      <c r="C76" s="23" t="s">
        <v>13</v>
      </c>
      <c r="D76" s="23" t="s">
        <v>78</v>
      </c>
      <c r="E76" s="23" t="s">
        <v>84</v>
      </c>
      <c r="F76" s="23" t="s">
        <v>23</v>
      </c>
      <c r="G76" s="12">
        <f>2228241+142500</f>
        <v>2370741</v>
      </c>
      <c r="H76" s="12">
        <f>2308458+147630+331039</f>
        <v>2787127</v>
      </c>
      <c r="I76" s="12">
        <f>2377712+152059+340970</f>
        <v>2870741</v>
      </c>
    </row>
    <row r="77" spans="1:9" s="18" customFormat="1" x14ac:dyDescent="0.2">
      <c r="A77" s="15" t="s">
        <v>14</v>
      </c>
      <c r="B77" s="16" t="s">
        <v>10</v>
      </c>
      <c r="C77" s="16" t="s">
        <v>13</v>
      </c>
      <c r="D77" s="16" t="s">
        <v>78</v>
      </c>
      <c r="E77" s="16" t="s">
        <v>15</v>
      </c>
      <c r="F77" s="16" t="s">
        <v>0</v>
      </c>
      <c r="G77" s="17">
        <f t="shared" ref="G77:I77" si="40">G78</f>
        <v>1458733</v>
      </c>
      <c r="H77" s="17">
        <f t="shared" si="40"/>
        <v>1345481</v>
      </c>
      <c r="I77" s="17">
        <f t="shared" si="40"/>
        <v>1372318</v>
      </c>
    </row>
    <row r="78" spans="1:9" s="18" customFormat="1" x14ac:dyDescent="0.2">
      <c r="A78" s="15" t="s">
        <v>45</v>
      </c>
      <c r="B78" s="16" t="s">
        <v>10</v>
      </c>
      <c r="C78" s="16" t="s">
        <v>13</v>
      </c>
      <c r="D78" s="16" t="s">
        <v>78</v>
      </c>
      <c r="E78" s="16" t="s">
        <v>46</v>
      </c>
      <c r="F78" s="16" t="s">
        <v>0</v>
      </c>
      <c r="G78" s="17">
        <f t="shared" ref="G78:I78" si="41">G79+G83+G87</f>
        <v>1458733</v>
      </c>
      <c r="H78" s="17">
        <f t="shared" si="41"/>
        <v>1345481</v>
      </c>
      <c r="I78" s="17">
        <f t="shared" si="41"/>
        <v>1372318</v>
      </c>
    </row>
    <row r="79" spans="1:9" s="18" customFormat="1" ht="27" x14ac:dyDescent="0.2">
      <c r="A79" s="19" t="s">
        <v>85</v>
      </c>
      <c r="B79" s="20" t="s">
        <v>10</v>
      </c>
      <c r="C79" s="20" t="s">
        <v>13</v>
      </c>
      <c r="D79" s="20" t="s">
        <v>78</v>
      </c>
      <c r="E79" s="20" t="s">
        <v>86</v>
      </c>
      <c r="F79" s="20" t="s">
        <v>0</v>
      </c>
      <c r="G79" s="21">
        <f t="shared" ref="G79:I79" si="42">G80+G81+G82</f>
        <v>827048</v>
      </c>
      <c r="H79" s="21">
        <f t="shared" si="42"/>
        <v>851782</v>
      </c>
      <c r="I79" s="21">
        <f t="shared" si="42"/>
        <v>873136</v>
      </c>
    </row>
    <row r="80" spans="1:9" s="18" customFormat="1" x14ac:dyDescent="0.2">
      <c r="A80" s="22" t="s">
        <v>22</v>
      </c>
      <c r="B80" s="23" t="s">
        <v>10</v>
      </c>
      <c r="C80" s="23" t="s">
        <v>13</v>
      </c>
      <c r="D80" s="23" t="s">
        <v>78</v>
      </c>
      <c r="E80" s="23" t="s">
        <v>86</v>
      </c>
      <c r="F80" s="23" t="s">
        <v>23</v>
      </c>
      <c r="G80" s="12">
        <f>72000+438048+150000+27000</f>
        <v>687048</v>
      </c>
      <c r="H80" s="12">
        <f>74592+453818+155400+27972</f>
        <v>711782</v>
      </c>
      <c r="I80" s="12">
        <f>76829+467433+160062+28812</f>
        <v>733136</v>
      </c>
    </row>
    <row r="81" spans="1:9" s="18" customFormat="1" x14ac:dyDescent="0.2">
      <c r="A81" s="22" t="s">
        <v>73</v>
      </c>
      <c r="B81" s="23" t="s">
        <v>10</v>
      </c>
      <c r="C81" s="23" t="s">
        <v>13</v>
      </c>
      <c r="D81" s="23" t="s">
        <v>78</v>
      </c>
      <c r="E81" s="23" t="s">
        <v>86</v>
      </c>
      <c r="F81" s="23" t="s">
        <v>74</v>
      </c>
      <c r="G81" s="12">
        <v>140000</v>
      </c>
      <c r="H81" s="12">
        <v>140000</v>
      </c>
      <c r="I81" s="12">
        <v>140000</v>
      </c>
    </row>
    <row r="82" spans="1:9" s="18" customFormat="1" x14ac:dyDescent="0.2">
      <c r="A82" s="22" t="s">
        <v>87</v>
      </c>
      <c r="B82" s="23" t="s">
        <v>10</v>
      </c>
      <c r="C82" s="23" t="s">
        <v>13</v>
      </c>
      <c r="D82" s="23" t="s">
        <v>78</v>
      </c>
      <c r="E82" s="23" t="s">
        <v>86</v>
      </c>
      <c r="F82" s="23" t="s">
        <v>88</v>
      </c>
      <c r="G82" s="12">
        <v>0</v>
      </c>
      <c r="H82" s="12">
        <v>0</v>
      </c>
      <c r="I82" s="12">
        <v>0</v>
      </c>
    </row>
    <row r="83" spans="1:9" s="18" customFormat="1" ht="13.5" x14ac:dyDescent="0.2">
      <c r="A83" s="19" t="s">
        <v>89</v>
      </c>
      <c r="B83" s="20" t="s">
        <v>10</v>
      </c>
      <c r="C83" s="20" t="s">
        <v>13</v>
      </c>
      <c r="D83" s="20" t="s">
        <v>78</v>
      </c>
      <c r="E83" s="20" t="s">
        <v>90</v>
      </c>
      <c r="F83" s="20" t="s">
        <v>0</v>
      </c>
      <c r="G83" s="21">
        <f t="shared" ref="G83:I83" si="43">G84+G85+G86</f>
        <v>535685</v>
      </c>
      <c r="H83" s="21">
        <f t="shared" si="43"/>
        <v>394243</v>
      </c>
      <c r="I83" s="21">
        <f t="shared" si="43"/>
        <v>396742</v>
      </c>
    </row>
    <row r="84" spans="1:9" s="18" customFormat="1" x14ac:dyDescent="0.2">
      <c r="A84" s="22" t="s">
        <v>20</v>
      </c>
      <c r="B84" s="23" t="s">
        <v>10</v>
      </c>
      <c r="C84" s="23" t="s">
        <v>13</v>
      </c>
      <c r="D84" s="23" t="s">
        <v>78</v>
      </c>
      <c r="E84" s="23" t="s">
        <v>90</v>
      </c>
      <c r="F84" s="23" t="s">
        <v>21</v>
      </c>
      <c r="G84" s="12">
        <v>0</v>
      </c>
      <c r="H84" s="12">
        <v>0</v>
      </c>
      <c r="I84" s="12">
        <v>0</v>
      </c>
    </row>
    <row r="85" spans="1:9" s="18" customFormat="1" x14ac:dyDescent="0.2">
      <c r="A85" s="22" t="s">
        <v>22</v>
      </c>
      <c r="B85" s="23" t="s">
        <v>10</v>
      </c>
      <c r="C85" s="23" t="s">
        <v>13</v>
      </c>
      <c r="D85" s="23" t="s">
        <v>78</v>
      </c>
      <c r="E85" s="23" t="s">
        <v>90</v>
      </c>
      <c r="F85" s="23" t="s">
        <v>23</v>
      </c>
      <c r="G85" s="12">
        <v>415685</v>
      </c>
      <c r="H85" s="12">
        <v>269923</v>
      </c>
      <c r="I85" s="12">
        <v>268692</v>
      </c>
    </row>
    <row r="86" spans="1:9" s="18" customFormat="1" x14ac:dyDescent="0.2">
      <c r="A86" s="22" t="s">
        <v>73</v>
      </c>
      <c r="B86" s="23" t="s">
        <v>10</v>
      </c>
      <c r="C86" s="23" t="s">
        <v>13</v>
      </c>
      <c r="D86" s="23" t="s">
        <v>78</v>
      </c>
      <c r="E86" s="23" t="s">
        <v>90</v>
      </c>
      <c r="F86" s="23" t="s">
        <v>74</v>
      </c>
      <c r="G86" s="12">
        <v>120000</v>
      </c>
      <c r="H86" s="12">
        <v>124320</v>
      </c>
      <c r="I86" s="12">
        <v>128050</v>
      </c>
    </row>
    <row r="87" spans="1:9" s="18" customFormat="1" ht="13.5" x14ac:dyDescent="0.2">
      <c r="A87" s="19" t="s">
        <v>71</v>
      </c>
      <c r="B87" s="20" t="s">
        <v>10</v>
      </c>
      <c r="C87" s="20" t="s">
        <v>13</v>
      </c>
      <c r="D87" s="20">
        <v>14</v>
      </c>
      <c r="E87" s="20" t="s">
        <v>72</v>
      </c>
      <c r="F87" s="20" t="s">
        <v>0</v>
      </c>
      <c r="G87" s="21">
        <f t="shared" ref="G87:I87" si="44">G88</f>
        <v>96000</v>
      </c>
      <c r="H87" s="21">
        <f t="shared" si="44"/>
        <v>99456</v>
      </c>
      <c r="I87" s="21">
        <f t="shared" si="44"/>
        <v>102440</v>
      </c>
    </row>
    <row r="88" spans="1:9" s="18" customFormat="1" x14ac:dyDescent="0.2">
      <c r="A88" s="22" t="s">
        <v>22</v>
      </c>
      <c r="B88" s="23" t="s">
        <v>10</v>
      </c>
      <c r="C88" s="23" t="s">
        <v>13</v>
      </c>
      <c r="D88" s="23">
        <v>14</v>
      </c>
      <c r="E88" s="23" t="s">
        <v>72</v>
      </c>
      <c r="F88" s="23" t="s">
        <v>23</v>
      </c>
      <c r="G88" s="12">
        <v>96000</v>
      </c>
      <c r="H88" s="12">
        <v>99456</v>
      </c>
      <c r="I88" s="12">
        <v>102440</v>
      </c>
    </row>
    <row r="89" spans="1:9" s="18" customFormat="1" x14ac:dyDescent="0.2">
      <c r="A89" s="15" t="s">
        <v>224</v>
      </c>
      <c r="B89" s="16" t="s">
        <v>10</v>
      </c>
      <c r="C89" s="16" t="s">
        <v>32</v>
      </c>
      <c r="D89" s="16" t="s">
        <v>0</v>
      </c>
      <c r="E89" s="16" t="s">
        <v>0</v>
      </c>
      <c r="F89" s="16" t="s">
        <v>0</v>
      </c>
      <c r="G89" s="17">
        <f>G90+G95</f>
        <v>19469238</v>
      </c>
      <c r="H89" s="17">
        <f>H90+H95</f>
        <v>18372430</v>
      </c>
      <c r="I89" s="17">
        <f>I90+I95</f>
        <v>18128090</v>
      </c>
    </row>
    <row r="90" spans="1:9" s="18" customFormat="1" x14ac:dyDescent="0.2">
      <c r="A90" s="15" t="s">
        <v>91</v>
      </c>
      <c r="B90" s="16" t="s">
        <v>10</v>
      </c>
      <c r="C90" s="16" t="s">
        <v>32</v>
      </c>
      <c r="D90" s="16" t="s">
        <v>92</v>
      </c>
      <c r="E90" s="16" t="s">
        <v>0</v>
      </c>
      <c r="F90" s="16" t="s">
        <v>0</v>
      </c>
      <c r="G90" s="17">
        <f t="shared" ref="G90:G93" si="45">G91</f>
        <v>16377407</v>
      </c>
      <c r="H90" s="17">
        <f t="shared" ref="H90:I93" si="46">H91</f>
        <v>16377407</v>
      </c>
      <c r="I90" s="17">
        <f t="shared" si="46"/>
        <v>16377407</v>
      </c>
    </row>
    <row r="91" spans="1:9" s="18" customFormat="1" x14ac:dyDescent="0.2">
      <c r="A91" s="15" t="s">
        <v>14</v>
      </c>
      <c r="B91" s="16" t="s">
        <v>10</v>
      </c>
      <c r="C91" s="16" t="s">
        <v>32</v>
      </c>
      <c r="D91" s="16" t="s">
        <v>92</v>
      </c>
      <c r="E91" s="16" t="s">
        <v>15</v>
      </c>
      <c r="F91" s="16" t="s">
        <v>0</v>
      </c>
      <c r="G91" s="17">
        <f t="shared" si="45"/>
        <v>16377407</v>
      </c>
      <c r="H91" s="17">
        <f t="shared" si="46"/>
        <v>16377407</v>
      </c>
      <c r="I91" s="17">
        <f t="shared" si="46"/>
        <v>16377407</v>
      </c>
    </row>
    <row r="92" spans="1:9" s="18" customFormat="1" x14ac:dyDescent="0.2">
      <c r="A92" s="15" t="s">
        <v>45</v>
      </c>
      <c r="B92" s="16" t="s">
        <v>10</v>
      </c>
      <c r="C92" s="16" t="s">
        <v>32</v>
      </c>
      <c r="D92" s="16" t="s">
        <v>92</v>
      </c>
      <c r="E92" s="16" t="s">
        <v>46</v>
      </c>
      <c r="F92" s="16" t="s">
        <v>0</v>
      </c>
      <c r="G92" s="17">
        <f t="shared" si="45"/>
        <v>16377407</v>
      </c>
      <c r="H92" s="17">
        <f t="shared" si="46"/>
        <v>16377407</v>
      </c>
      <c r="I92" s="17">
        <f t="shared" si="46"/>
        <v>16377407</v>
      </c>
    </row>
    <row r="93" spans="1:9" s="18" customFormat="1" ht="13.5" x14ac:dyDescent="0.2">
      <c r="A93" s="19" t="s">
        <v>89</v>
      </c>
      <c r="B93" s="20" t="s">
        <v>10</v>
      </c>
      <c r="C93" s="20" t="s">
        <v>32</v>
      </c>
      <c r="D93" s="20" t="s">
        <v>92</v>
      </c>
      <c r="E93" s="20" t="s">
        <v>90</v>
      </c>
      <c r="F93" s="20" t="s">
        <v>0</v>
      </c>
      <c r="G93" s="21">
        <f t="shared" si="45"/>
        <v>16377407</v>
      </c>
      <c r="H93" s="21">
        <f t="shared" si="46"/>
        <v>16377407</v>
      </c>
      <c r="I93" s="21">
        <f t="shared" si="46"/>
        <v>16377407</v>
      </c>
    </row>
    <row r="94" spans="1:9" s="18" customFormat="1" x14ac:dyDescent="0.2">
      <c r="A94" s="22" t="s">
        <v>22</v>
      </c>
      <c r="B94" s="23" t="s">
        <v>10</v>
      </c>
      <c r="C94" s="23" t="s">
        <v>32</v>
      </c>
      <c r="D94" s="23" t="s">
        <v>92</v>
      </c>
      <c r="E94" s="23" t="s">
        <v>90</v>
      </c>
      <c r="F94" s="23" t="s">
        <v>23</v>
      </c>
      <c r="G94" s="12">
        <v>16377407</v>
      </c>
      <c r="H94" s="12">
        <v>16377407</v>
      </c>
      <c r="I94" s="12">
        <v>16377407</v>
      </c>
    </row>
    <row r="95" spans="1:9" s="18" customFormat="1" x14ac:dyDescent="0.2">
      <c r="A95" s="15" t="s">
        <v>93</v>
      </c>
      <c r="B95" s="16" t="s">
        <v>10</v>
      </c>
      <c r="C95" s="16" t="s">
        <v>32</v>
      </c>
      <c r="D95" s="16" t="s">
        <v>94</v>
      </c>
      <c r="E95" s="16" t="s">
        <v>0</v>
      </c>
      <c r="F95" s="16" t="s">
        <v>0</v>
      </c>
      <c r="G95" s="17">
        <f>G96+G100+G104</f>
        <v>3091831</v>
      </c>
      <c r="H95" s="17">
        <f t="shared" ref="H95:I95" si="47">H96+H100+H104</f>
        <v>1995023</v>
      </c>
      <c r="I95" s="17">
        <f t="shared" si="47"/>
        <v>1750683</v>
      </c>
    </row>
    <row r="96" spans="1:9" s="18" customFormat="1" hidden="1" outlineLevel="1" x14ac:dyDescent="0.2">
      <c r="A96" s="15" t="s">
        <v>14</v>
      </c>
      <c r="B96" s="16" t="s">
        <v>10</v>
      </c>
      <c r="C96" s="16" t="s">
        <v>32</v>
      </c>
      <c r="D96" s="16" t="s">
        <v>94</v>
      </c>
      <c r="E96" s="16" t="s">
        <v>15</v>
      </c>
      <c r="F96" s="16" t="s">
        <v>0</v>
      </c>
      <c r="G96" s="17">
        <f t="shared" ref="G96:H98" si="48">G97</f>
        <v>0</v>
      </c>
      <c r="H96" s="17">
        <f t="shared" si="48"/>
        <v>0</v>
      </c>
      <c r="I96" s="17">
        <f t="shared" ref="I96:I98" si="49">I97</f>
        <v>0</v>
      </c>
    </row>
    <row r="97" spans="1:9" s="18" customFormat="1" hidden="1" outlineLevel="1" x14ac:dyDescent="0.2">
      <c r="A97" s="15" t="s">
        <v>45</v>
      </c>
      <c r="B97" s="16" t="s">
        <v>10</v>
      </c>
      <c r="C97" s="16" t="s">
        <v>32</v>
      </c>
      <c r="D97" s="16" t="s">
        <v>94</v>
      </c>
      <c r="E97" s="16" t="s">
        <v>46</v>
      </c>
      <c r="F97" s="16" t="s">
        <v>0</v>
      </c>
      <c r="G97" s="17">
        <f t="shared" si="48"/>
        <v>0</v>
      </c>
      <c r="H97" s="17">
        <f t="shared" si="48"/>
        <v>0</v>
      </c>
      <c r="I97" s="17">
        <f t="shared" si="49"/>
        <v>0</v>
      </c>
    </row>
    <row r="98" spans="1:9" s="18" customFormat="1" ht="13.5" hidden="1" outlineLevel="1" x14ac:dyDescent="0.2">
      <c r="A98" s="19" t="s">
        <v>71</v>
      </c>
      <c r="B98" s="20" t="s">
        <v>10</v>
      </c>
      <c r="C98" s="20" t="s">
        <v>32</v>
      </c>
      <c r="D98" s="20" t="s">
        <v>94</v>
      </c>
      <c r="E98" s="20" t="s">
        <v>72</v>
      </c>
      <c r="F98" s="20" t="s">
        <v>0</v>
      </c>
      <c r="G98" s="21">
        <f t="shared" si="48"/>
        <v>0</v>
      </c>
      <c r="H98" s="21">
        <f t="shared" si="48"/>
        <v>0</v>
      </c>
      <c r="I98" s="21">
        <f t="shared" si="49"/>
        <v>0</v>
      </c>
    </row>
    <row r="99" spans="1:9" s="18" customFormat="1" hidden="1" outlineLevel="1" x14ac:dyDescent="0.2">
      <c r="A99" s="22" t="s">
        <v>129</v>
      </c>
      <c r="B99" s="23" t="s">
        <v>10</v>
      </c>
      <c r="C99" s="23" t="s">
        <v>32</v>
      </c>
      <c r="D99" s="23" t="s">
        <v>94</v>
      </c>
      <c r="E99" s="23" t="s">
        <v>72</v>
      </c>
      <c r="F99" s="23">
        <v>600</v>
      </c>
      <c r="G99" s="12">
        <v>0</v>
      </c>
      <c r="H99" s="12">
        <v>0</v>
      </c>
      <c r="I99" s="12">
        <v>0</v>
      </c>
    </row>
    <row r="100" spans="1:9" s="18" customFormat="1" ht="25.5" collapsed="1" x14ac:dyDescent="0.2">
      <c r="A100" s="15" t="s">
        <v>95</v>
      </c>
      <c r="B100" s="16" t="s">
        <v>10</v>
      </c>
      <c r="C100" s="16" t="s">
        <v>32</v>
      </c>
      <c r="D100" s="16" t="s">
        <v>94</v>
      </c>
      <c r="E100" s="16" t="s">
        <v>96</v>
      </c>
      <c r="F100" s="16" t="s">
        <v>0</v>
      </c>
      <c r="G100" s="17">
        <f t="shared" ref="G100:G102" si="50">G101</f>
        <v>2391831</v>
      </c>
      <c r="H100" s="17">
        <f t="shared" ref="H100:I102" si="51">H101</f>
        <v>1295023</v>
      </c>
      <c r="I100" s="17">
        <f t="shared" si="51"/>
        <v>1050683</v>
      </c>
    </row>
    <row r="101" spans="1:9" s="18" customFormat="1" ht="25.5" x14ac:dyDescent="0.2">
      <c r="A101" s="15" t="s">
        <v>97</v>
      </c>
      <c r="B101" s="16" t="s">
        <v>10</v>
      </c>
      <c r="C101" s="16" t="s">
        <v>32</v>
      </c>
      <c r="D101" s="16" t="s">
        <v>94</v>
      </c>
      <c r="E101" s="16" t="s">
        <v>98</v>
      </c>
      <c r="F101" s="16" t="s">
        <v>0</v>
      </c>
      <c r="G101" s="17">
        <f t="shared" si="50"/>
        <v>2391831</v>
      </c>
      <c r="H101" s="17">
        <f t="shared" si="51"/>
        <v>1295023</v>
      </c>
      <c r="I101" s="17">
        <f t="shared" si="51"/>
        <v>1050683</v>
      </c>
    </row>
    <row r="102" spans="1:9" s="18" customFormat="1" ht="27" x14ac:dyDescent="0.2">
      <c r="A102" s="19" t="s">
        <v>99</v>
      </c>
      <c r="B102" s="20" t="s">
        <v>10</v>
      </c>
      <c r="C102" s="20" t="s">
        <v>32</v>
      </c>
      <c r="D102" s="20" t="s">
        <v>94</v>
      </c>
      <c r="E102" s="20" t="s">
        <v>100</v>
      </c>
      <c r="F102" s="20" t="s">
        <v>0</v>
      </c>
      <c r="G102" s="21">
        <f t="shared" si="50"/>
        <v>2391831</v>
      </c>
      <c r="H102" s="21">
        <f t="shared" si="51"/>
        <v>1295023</v>
      </c>
      <c r="I102" s="21">
        <f t="shared" si="51"/>
        <v>1050683</v>
      </c>
    </row>
    <row r="103" spans="1:9" s="18" customFormat="1" x14ac:dyDescent="0.2">
      <c r="A103" s="22" t="s">
        <v>22</v>
      </c>
      <c r="B103" s="23" t="s">
        <v>10</v>
      </c>
      <c r="C103" s="23" t="s">
        <v>32</v>
      </c>
      <c r="D103" s="23" t="s">
        <v>94</v>
      </c>
      <c r="E103" s="23" t="s">
        <v>100</v>
      </c>
      <c r="F103" s="23" t="s">
        <v>23</v>
      </c>
      <c r="G103" s="12">
        <v>2391831</v>
      </c>
      <c r="H103" s="12">
        <v>1295023</v>
      </c>
      <c r="I103" s="12">
        <v>1050683</v>
      </c>
    </row>
    <row r="104" spans="1:9" s="18" customFormat="1" x14ac:dyDescent="0.2">
      <c r="A104" s="15" t="s">
        <v>101</v>
      </c>
      <c r="B104" s="16" t="s">
        <v>10</v>
      </c>
      <c r="C104" s="16" t="s">
        <v>32</v>
      </c>
      <c r="D104" s="16" t="s">
        <v>94</v>
      </c>
      <c r="E104" s="16" t="s">
        <v>102</v>
      </c>
      <c r="F104" s="16" t="s">
        <v>0</v>
      </c>
      <c r="G104" s="17">
        <f t="shared" ref="G104:I104" si="52">G105</f>
        <v>700000</v>
      </c>
      <c r="H104" s="17">
        <f t="shared" si="52"/>
        <v>700000</v>
      </c>
      <c r="I104" s="17">
        <f t="shared" si="52"/>
        <v>700000</v>
      </c>
    </row>
    <row r="105" spans="1:9" s="18" customFormat="1" x14ac:dyDescent="0.2">
      <c r="A105" s="15" t="s">
        <v>101</v>
      </c>
      <c r="B105" s="16" t="s">
        <v>10</v>
      </c>
      <c r="C105" s="16" t="s">
        <v>32</v>
      </c>
      <c r="D105" s="16" t="s">
        <v>94</v>
      </c>
      <c r="E105" s="16" t="s">
        <v>103</v>
      </c>
      <c r="F105" s="16" t="s">
        <v>0</v>
      </c>
      <c r="G105" s="17">
        <f t="shared" ref="G105:I105" si="53">G106+G109</f>
        <v>700000</v>
      </c>
      <c r="H105" s="17">
        <f t="shared" si="53"/>
        <v>700000</v>
      </c>
      <c r="I105" s="17">
        <f t="shared" si="53"/>
        <v>700000</v>
      </c>
    </row>
    <row r="106" spans="1:9" s="18" customFormat="1" ht="13.5" customHeight="1" x14ac:dyDescent="0.2">
      <c r="A106" s="19" t="s">
        <v>104</v>
      </c>
      <c r="B106" s="20" t="s">
        <v>10</v>
      </c>
      <c r="C106" s="20" t="s">
        <v>32</v>
      </c>
      <c r="D106" s="20" t="s">
        <v>94</v>
      </c>
      <c r="E106" s="20" t="s">
        <v>105</v>
      </c>
      <c r="F106" s="20" t="s">
        <v>0</v>
      </c>
      <c r="G106" s="21">
        <f t="shared" ref="G106:I106" si="54">G107+G108</f>
        <v>500000</v>
      </c>
      <c r="H106" s="21">
        <f t="shared" si="54"/>
        <v>500000</v>
      </c>
      <c r="I106" s="21">
        <f t="shared" si="54"/>
        <v>500000</v>
      </c>
    </row>
    <row r="107" spans="1:9" s="18" customFormat="1" x14ac:dyDescent="0.2">
      <c r="A107" s="22" t="s">
        <v>22</v>
      </c>
      <c r="B107" s="23" t="s">
        <v>10</v>
      </c>
      <c r="C107" s="23" t="s">
        <v>32</v>
      </c>
      <c r="D107" s="23" t="s">
        <v>94</v>
      </c>
      <c r="E107" s="23" t="s">
        <v>105</v>
      </c>
      <c r="F107" s="23" t="s">
        <v>23</v>
      </c>
      <c r="G107" s="12">
        <v>18000</v>
      </c>
      <c r="H107" s="12">
        <v>18000</v>
      </c>
      <c r="I107" s="12">
        <v>18000</v>
      </c>
    </row>
    <row r="108" spans="1:9" s="18" customFormat="1" x14ac:dyDescent="0.2">
      <c r="A108" s="22" t="s">
        <v>41</v>
      </c>
      <c r="B108" s="23" t="s">
        <v>10</v>
      </c>
      <c r="C108" s="23" t="s">
        <v>32</v>
      </c>
      <c r="D108" s="23" t="s">
        <v>94</v>
      </c>
      <c r="E108" s="23" t="s">
        <v>105</v>
      </c>
      <c r="F108" s="23" t="s">
        <v>42</v>
      </c>
      <c r="G108" s="12">
        <f>82000+400000</f>
        <v>482000</v>
      </c>
      <c r="H108" s="12">
        <v>482000</v>
      </c>
      <c r="I108" s="12">
        <v>482000</v>
      </c>
    </row>
    <row r="109" spans="1:9" s="18" customFormat="1" ht="27" x14ac:dyDescent="0.2">
      <c r="A109" s="19" t="s">
        <v>106</v>
      </c>
      <c r="B109" s="20" t="s">
        <v>10</v>
      </c>
      <c r="C109" s="20" t="s">
        <v>32</v>
      </c>
      <c r="D109" s="20" t="s">
        <v>94</v>
      </c>
      <c r="E109" s="20" t="s">
        <v>107</v>
      </c>
      <c r="F109" s="20" t="s">
        <v>0</v>
      </c>
      <c r="G109" s="21">
        <f t="shared" ref="G109:I109" si="55">G110</f>
        <v>200000</v>
      </c>
      <c r="H109" s="21">
        <f t="shared" si="55"/>
        <v>200000</v>
      </c>
      <c r="I109" s="21">
        <f t="shared" si="55"/>
        <v>200000</v>
      </c>
    </row>
    <row r="110" spans="1:9" s="18" customFormat="1" x14ac:dyDescent="0.2">
      <c r="A110" s="22" t="s">
        <v>41</v>
      </c>
      <c r="B110" s="23" t="s">
        <v>10</v>
      </c>
      <c r="C110" s="23" t="s">
        <v>32</v>
      </c>
      <c r="D110" s="23" t="s">
        <v>94</v>
      </c>
      <c r="E110" s="23" t="s">
        <v>107</v>
      </c>
      <c r="F110" s="23" t="s">
        <v>42</v>
      </c>
      <c r="G110" s="12">
        <v>200000</v>
      </c>
      <c r="H110" s="12">
        <v>200000</v>
      </c>
      <c r="I110" s="12">
        <v>200000</v>
      </c>
    </row>
    <row r="111" spans="1:9" s="18" customFormat="1" x14ac:dyDescent="0.2">
      <c r="A111" s="15" t="s">
        <v>225</v>
      </c>
      <c r="B111" s="16" t="s">
        <v>10</v>
      </c>
      <c r="C111" s="16" t="s">
        <v>108</v>
      </c>
      <c r="D111" s="16" t="s">
        <v>0</v>
      </c>
      <c r="E111" s="16" t="s">
        <v>0</v>
      </c>
      <c r="F111" s="16" t="s">
        <v>0</v>
      </c>
      <c r="G111" s="17">
        <f t="shared" ref="G111" si="56">G112+G123</f>
        <v>50000000</v>
      </c>
      <c r="H111" s="17">
        <f t="shared" ref="H111:I111" si="57">H112+H123</f>
        <v>0</v>
      </c>
      <c r="I111" s="17">
        <f t="shared" si="57"/>
        <v>0</v>
      </c>
    </row>
    <row r="112" spans="1:9" s="18" customFormat="1" hidden="1" outlineLevel="1" x14ac:dyDescent="0.2">
      <c r="A112" s="15" t="s">
        <v>109</v>
      </c>
      <c r="B112" s="16" t="s">
        <v>10</v>
      </c>
      <c r="C112" s="16" t="s">
        <v>108</v>
      </c>
      <c r="D112" s="16" t="s">
        <v>11</v>
      </c>
      <c r="E112" s="16" t="s">
        <v>0</v>
      </c>
      <c r="F112" s="16" t="s">
        <v>0</v>
      </c>
      <c r="G112" s="17">
        <f t="shared" ref="G112:G113" si="58">G113</f>
        <v>0</v>
      </c>
      <c r="H112" s="17">
        <f t="shared" ref="H112:I113" si="59">H113</f>
        <v>0</v>
      </c>
      <c r="I112" s="17">
        <f t="shared" si="59"/>
        <v>0</v>
      </c>
    </row>
    <row r="113" spans="1:9" s="18" customFormat="1" ht="25.5" hidden="1" outlineLevel="1" x14ac:dyDescent="0.2">
      <c r="A113" s="15" t="s">
        <v>95</v>
      </c>
      <c r="B113" s="16" t="s">
        <v>10</v>
      </c>
      <c r="C113" s="16" t="s">
        <v>108</v>
      </c>
      <c r="D113" s="16" t="s">
        <v>11</v>
      </c>
      <c r="E113" s="16" t="s">
        <v>96</v>
      </c>
      <c r="F113" s="16" t="s">
        <v>0</v>
      </c>
      <c r="G113" s="17">
        <f t="shared" si="58"/>
        <v>0</v>
      </c>
      <c r="H113" s="17">
        <f t="shared" si="59"/>
        <v>0</v>
      </c>
      <c r="I113" s="17">
        <f t="shared" si="59"/>
        <v>0</v>
      </c>
    </row>
    <row r="114" spans="1:9" s="18" customFormat="1" hidden="1" outlineLevel="1" x14ac:dyDescent="0.2">
      <c r="A114" s="15" t="s">
        <v>112</v>
      </c>
      <c r="B114" s="16" t="s">
        <v>10</v>
      </c>
      <c r="C114" s="16" t="s">
        <v>108</v>
      </c>
      <c r="D114" s="16" t="s">
        <v>11</v>
      </c>
      <c r="E114" s="16" t="s">
        <v>113</v>
      </c>
      <c r="F114" s="16" t="s">
        <v>0</v>
      </c>
      <c r="G114" s="17">
        <f t="shared" ref="G114:I114" si="60">G115+G119</f>
        <v>0</v>
      </c>
      <c r="H114" s="17">
        <f t="shared" si="60"/>
        <v>0</v>
      </c>
      <c r="I114" s="17">
        <f t="shared" si="60"/>
        <v>0</v>
      </c>
    </row>
    <row r="115" spans="1:9" s="18" customFormat="1" ht="13.5" hidden="1" outlineLevel="1" x14ac:dyDescent="0.2">
      <c r="A115" s="19" t="s">
        <v>238</v>
      </c>
      <c r="B115" s="20" t="s">
        <v>10</v>
      </c>
      <c r="C115" s="20" t="s">
        <v>108</v>
      </c>
      <c r="D115" s="20" t="s">
        <v>11</v>
      </c>
      <c r="E115" s="20" t="s">
        <v>237</v>
      </c>
      <c r="F115" s="20" t="s">
        <v>0</v>
      </c>
      <c r="G115" s="21">
        <f>G116+G117+G118</f>
        <v>0</v>
      </c>
      <c r="H115" s="21">
        <f t="shared" ref="H115:I115" si="61">H116+H117+H118</f>
        <v>0</v>
      </c>
      <c r="I115" s="21">
        <f t="shared" si="61"/>
        <v>0</v>
      </c>
    </row>
    <row r="116" spans="1:9" s="18" customFormat="1" hidden="1" outlineLevel="1" x14ac:dyDescent="0.2">
      <c r="A116" s="22" t="s">
        <v>22</v>
      </c>
      <c r="B116" s="23" t="s">
        <v>10</v>
      </c>
      <c r="C116" s="23" t="s">
        <v>108</v>
      </c>
      <c r="D116" s="23" t="s">
        <v>11</v>
      </c>
      <c r="E116" s="37" t="s">
        <v>237</v>
      </c>
      <c r="F116" s="23" t="s">
        <v>23</v>
      </c>
      <c r="G116" s="12">
        <v>0</v>
      </c>
      <c r="H116" s="12">
        <v>0</v>
      </c>
      <c r="I116" s="12">
        <v>0</v>
      </c>
    </row>
    <row r="117" spans="1:9" s="18" customFormat="1" hidden="1" outlineLevel="1" x14ac:dyDescent="0.2">
      <c r="A117" s="22" t="s">
        <v>39</v>
      </c>
      <c r="B117" s="23" t="s">
        <v>10</v>
      </c>
      <c r="C117" s="23" t="s">
        <v>108</v>
      </c>
      <c r="D117" s="23" t="s">
        <v>11</v>
      </c>
      <c r="E117" s="37" t="s">
        <v>237</v>
      </c>
      <c r="F117" s="23" t="s">
        <v>40</v>
      </c>
      <c r="G117" s="12">
        <v>0</v>
      </c>
      <c r="H117" s="12">
        <v>0</v>
      </c>
      <c r="I117" s="12">
        <v>0</v>
      </c>
    </row>
    <row r="118" spans="1:9" s="18" customFormat="1" hidden="1" outlineLevel="1" x14ac:dyDescent="0.2">
      <c r="A118" s="22" t="s">
        <v>41</v>
      </c>
      <c r="B118" s="23" t="s">
        <v>10</v>
      </c>
      <c r="C118" s="23" t="s">
        <v>108</v>
      </c>
      <c r="D118" s="23" t="s">
        <v>11</v>
      </c>
      <c r="E118" s="37" t="s">
        <v>237</v>
      </c>
      <c r="F118" s="23" t="s">
        <v>42</v>
      </c>
      <c r="G118" s="12">
        <v>0</v>
      </c>
      <c r="H118" s="12">
        <v>0</v>
      </c>
      <c r="I118" s="12">
        <v>0</v>
      </c>
    </row>
    <row r="119" spans="1:9" s="18" customFormat="1" ht="13.5" hidden="1" outlineLevel="1" x14ac:dyDescent="0.2">
      <c r="A119" s="19" t="s">
        <v>114</v>
      </c>
      <c r="B119" s="20" t="s">
        <v>10</v>
      </c>
      <c r="C119" s="20" t="s">
        <v>108</v>
      </c>
      <c r="D119" s="20" t="s">
        <v>11</v>
      </c>
      <c r="E119" s="20" t="s">
        <v>115</v>
      </c>
      <c r="F119" s="20" t="s">
        <v>0</v>
      </c>
      <c r="G119" s="21">
        <f t="shared" ref="G119:I119" si="62">G120+G121+G122</f>
        <v>0</v>
      </c>
      <c r="H119" s="21">
        <f t="shared" si="62"/>
        <v>0</v>
      </c>
      <c r="I119" s="21">
        <f t="shared" si="62"/>
        <v>0</v>
      </c>
    </row>
    <row r="120" spans="1:9" s="18" customFormat="1" hidden="1" outlineLevel="1" x14ac:dyDescent="0.2">
      <c r="A120" s="22" t="s">
        <v>22</v>
      </c>
      <c r="B120" s="23" t="s">
        <v>10</v>
      </c>
      <c r="C120" s="23" t="s">
        <v>108</v>
      </c>
      <c r="D120" s="23" t="s">
        <v>11</v>
      </c>
      <c r="E120" s="23" t="s">
        <v>115</v>
      </c>
      <c r="F120" s="23" t="s">
        <v>23</v>
      </c>
      <c r="G120" s="12">
        <v>0</v>
      </c>
      <c r="H120" s="12">
        <v>0</v>
      </c>
      <c r="I120" s="12">
        <v>0</v>
      </c>
    </row>
    <row r="121" spans="1:9" s="18" customFormat="1" hidden="1" outlineLevel="1" x14ac:dyDescent="0.2">
      <c r="A121" s="22" t="s">
        <v>39</v>
      </c>
      <c r="B121" s="23" t="s">
        <v>10</v>
      </c>
      <c r="C121" s="23" t="s">
        <v>108</v>
      </c>
      <c r="D121" s="23" t="s">
        <v>11</v>
      </c>
      <c r="E121" s="23" t="s">
        <v>115</v>
      </c>
      <c r="F121" s="23" t="s">
        <v>40</v>
      </c>
      <c r="G121" s="12">
        <v>0</v>
      </c>
      <c r="H121" s="12">
        <v>0</v>
      </c>
      <c r="I121" s="12">
        <v>0</v>
      </c>
    </row>
    <row r="122" spans="1:9" s="18" customFormat="1" hidden="1" outlineLevel="1" x14ac:dyDescent="0.2">
      <c r="A122" s="22" t="s">
        <v>41</v>
      </c>
      <c r="B122" s="23" t="s">
        <v>10</v>
      </c>
      <c r="C122" s="23" t="s">
        <v>108</v>
      </c>
      <c r="D122" s="23" t="s">
        <v>11</v>
      </c>
      <c r="E122" s="23" t="s">
        <v>115</v>
      </c>
      <c r="F122" s="23" t="s">
        <v>42</v>
      </c>
      <c r="G122" s="12">
        <v>0</v>
      </c>
      <c r="H122" s="12">
        <v>0</v>
      </c>
      <c r="I122" s="12">
        <v>0</v>
      </c>
    </row>
    <row r="123" spans="1:9" s="18" customFormat="1" ht="14.45" customHeight="1" collapsed="1" x14ac:dyDescent="0.2">
      <c r="A123" s="42" t="s">
        <v>195</v>
      </c>
      <c r="B123" s="16" t="s">
        <v>10</v>
      </c>
      <c r="C123" s="16" t="s">
        <v>108</v>
      </c>
      <c r="D123" s="16" t="s">
        <v>13</v>
      </c>
      <c r="E123" s="16" t="s">
        <v>0</v>
      </c>
      <c r="F123" s="16" t="s">
        <v>0</v>
      </c>
      <c r="G123" s="17">
        <f t="shared" ref="G123:I125" si="63">G124</f>
        <v>50000000</v>
      </c>
      <c r="H123" s="17">
        <f t="shared" si="63"/>
        <v>0</v>
      </c>
      <c r="I123" s="17">
        <f t="shared" si="63"/>
        <v>0</v>
      </c>
    </row>
    <row r="124" spans="1:9" s="18" customFormat="1" ht="25.5" x14ac:dyDescent="0.2">
      <c r="A124" s="42" t="s">
        <v>174</v>
      </c>
      <c r="B124" s="16" t="s">
        <v>10</v>
      </c>
      <c r="C124" s="16" t="s">
        <v>108</v>
      </c>
      <c r="D124" s="16" t="s">
        <v>13</v>
      </c>
      <c r="E124" s="16" t="s">
        <v>175</v>
      </c>
      <c r="F124" s="16" t="s">
        <v>0</v>
      </c>
      <c r="G124" s="17">
        <f t="shared" si="63"/>
        <v>50000000</v>
      </c>
      <c r="H124" s="17">
        <f t="shared" si="63"/>
        <v>0</v>
      </c>
      <c r="I124" s="17">
        <f t="shared" si="63"/>
        <v>0</v>
      </c>
    </row>
    <row r="125" spans="1:9" s="18" customFormat="1" x14ac:dyDescent="0.2">
      <c r="A125" s="42" t="s">
        <v>176</v>
      </c>
      <c r="B125" s="16" t="s">
        <v>10</v>
      </c>
      <c r="C125" s="16" t="s">
        <v>108</v>
      </c>
      <c r="D125" s="16" t="s">
        <v>13</v>
      </c>
      <c r="E125" s="16" t="s">
        <v>177</v>
      </c>
      <c r="F125" s="16" t="s">
        <v>0</v>
      </c>
      <c r="G125" s="17">
        <f t="shared" si="63"/>
        <v>50000000</v>
      </c>
      <c r="H125" s="17">
        <f t="shared" si="63"/>
        <v>0</v>
      </c>
      <c r="I125" s="17">
        <f t="shared" si="63"/>
        <v>0</v>
      </c>
    </row>
    <row r="126" spans="1:9" s="18" customFormat="1" ht="15" customHeight="1" x14ac:dyDescent="0.2">
      <c r="A126" s="45" t="s">
        <v>241</v>
      </c>
      <c r="B126" s="20" t="s">
        <v>10</v>
      </c>
      <c r="C126" s="20" t="s">
        <v>108</v>
      </c>
      <c r="D126" s="20" t="s">
        <v>13</v>
      </c>
      <c r="E126" s="20" t="s">
        <v>240</v>
      </c>
      <c r="F126" s="20" t="s">
        <v>0</v>
      </c>
      <c r="G126" s="21">
        <f t="shared" ref="G126:I126" si="64">G127</f>
        <v>50000000</v>
      </c>
      <c r="H126" s="21">
        <f t="shared" si="64"/>
        <v>0</v>
      </c>
      <c r="I126" s="21">
        <f t="shared" si="64"/>
        <v>0</v>
      </c>
    </row>
    <row r="127" spans="1:9" s="18" customFormat="1" ht="25.5" x14ac:dyDescent="0.2">
      <c r="A127" s="48" t="s">
        <v>258</v>
      </c>
      <c r="B127" s="49" t="s">
        <v>10</v>
      </c>
      <c r="C127" s="49" t="s">
        <v>108</v>
      </c>
      <c r="D127" s="49" t="s">
        <v>13</v>
      </c>
      <c r="E127" s="49" t="s">
        <v>240</v>
      </c>
      <c r="F127" s="49">
        <v>600</v>
      </c>
      <c r="G127" s="51">
        <v>50000000</v>
      </c>
      <c r="H127" s="51">
        <v>0</v>
      </c>
      <c r="I127" s="51">
        <v>0</v>
      </c>
    </row>
    <row r="128" spans="1:9" s="18" customFormat="1" ht="14.45" customHeight="1" x14ac:dyDescent="0.2">
      <c r="A128" s="15" t="s">
        <v>226</v>
      </c>
      <c r="B128" s="16" t="s">
        <v>10</v>
      </c>
      <c r="C128" s="16" t="s">
        <v>216</v>
      </c>
      <c r="D128" s="16" t="s">
        <v>0</v>
      </c>
      <c r="E128" s="16" t="s">
        <v>0</v>
      </c>
      <c r="F128" s="16" t="s">
        <v>0</v>
      </c>
      <c r="G128" s="41">
        <f t="shared" ref="G128:I129" si="65">G129</f>
        <v>4504737.57</v>
      </c>
      <c r="H128" s="41">
        <f t="shared" si="65"/>
        <v>4318752.84</v>
      </c>
      <c r="I128" s="41">
        <f t="shared" si="65"/>
        <v>4346635.17</v>
      </c>
    </row>
    <row r="129" spans="1:9" s="18" customFormat="1" x14ac:dyDescent="0.2">
      <c r="A129" s="15" t="s">
        <v>217</v>
      </c>
      <c r="B129" s="16" t="s">
        <v>10</v>
      </c>
      <c r="C129" s="16" t="s">
        <v>216</v>
      </c>
      <c r="D129" s="16" t="s">
        <v>216</v>
      </c>
      <c r="E129" s="16" t="s">
        <v>0</v>
      </c>
      <c r="F129" s="16" t="s">
        <v>0</v>
      </c>
      <c r="G129" s="41">
        <f t="shared" si="65"/>
        <v>4504737.57</v>
      </c>
      <c r="H129" s="41">
        <f t="shared" si="65"/>
        <v>4318752.84</v>
      </c>
      <c r="I129" s="41">
        <f t="shared" si="65"/>
        <v>4346635.17</v>
      </c>
    </row>
    <row r="130" spans="1:9" s="18" customFormat="1" x14ac:dyDescent="0.2">
      <c r="A130" s="42" t="s">
        <v>212</v>
      </c>
      <c r="B130" s="16" t="s">
        <v>10</v>
      </c>
      <c r="C130" s="43" t="s">
        <v>216</v>
      </c>
      <c r="D130" s="43" t="s">
        <v>216</v>
      </c>
      <c r="E130" s="43" t="s">
        <v>256</v>
      </c>
      <c r="F130" s="43" t="s">
        <v>0</v>
      </c>
      <c r="G130" s="44">
        <f t="shared" ref="G130:I131" si="66">G131</f>
        <v>4504737.57</v>
      </c>
      <c r="H130" s="44">
        <f t="shared" si="66"/>
        <v>4318752.84</v>
      </c>
      <c r="I130" s="44">
        <f t="shared" si="66"/>
        <v>4346635.17</v>
      </c>
    </row>
    <row r="131" spans="1:9" s="18" customFormat="1" ht="27" x14ac:dyDescent="0.2">
      <c r="A131" s="45" t="s">
        <v>125</v>
      </c>
      <c r="B131" s="20" t="s">
        <v>10</v>
      </c>
      <c r="C131" s="46" t="s">
        <v>216</v>
      </c>
      <c r="D131" s="46" t="s">
        <v>216</v>
      </c>
      <c r="E131" s="46" t="s">
        <v>257</v>
      </c>
      <c r="F131" s="46" t="s">
        <v>0</v>
      </c>
      <c r="G131" s="47">
        <f t="shared" si="66"/>
        <v>4504737.57</v>
      </c>
      <c r="H131" s="47">
        <f t="shared" si="66"/>
        <v>4318752.84</v>
      </c>
      <c r="I131" s="47">
        <f t="shared" si="66"/>
        <v>4346635.17</v>
      </c>
    </row>
    <row r="132" spans="1:9" s="18" customFormat="1" ht="25.5" x14ac:dyDescent="0.2">
      <c r="A132" s="53" t="s">
        <v>258</v>
      </c>
      <c r="B132" s="55" t="s">
        <v>10</v>
      </c>
      <c r="C132" s="55" t="s">
        <v>216</v>
      </c>
      <c r="D132" s="55" t="s">
        <v>216</v>
      </c>
      <c r="E132" s="55" t="s">
        <v>257</v>
      </c>
      <c r="F132" s="54">
        <v>600</v>
      </c>
      <c r="G132" s="56">
        <v>4504737.57</v>
      </c>
      <c r="H132" s="56">
        <v>4318752.84</v>
      </c>
      <c r="I132" s="56">
        <v>4346635.17</v>
      </c>
    </row>
    <row r="133" spans="1:9" s="18" customFormat="1" x14ac:dyDescent="0.2">
      <c r="A133" s="42" t="s">
        <v>227</v>
      </c>
      <c r="B133" s="16" t="s">
        <v>10</v>
      </c>
      <c r="C133" s="16" t="s">
        <v>92</v>
      </c>
      <c r="D133" s="16" t="s">
        <v>0</v>
      </c>
      <c r="E133" s="16" t="s">
        <v>0</v>
      </c>
      <c r="F133" s="16" t="s">
        <v>0</v>
      </c>
      <c r="G133" s="41">
        <f t="shared" ref="G133:I134" si="67">G134</f>
        <v>18158984.690000001</v>
      </c>
      <c r="H133" s="41">
        <f t="shared" si="67"/>
        <v>24141961.210000001</v>
      </c>
      <c r="I133" s="41">
        <f t="shared" si="67"/>
        <v>24758890.600000001</v>
      </c>
    </row>
    <row r="134" spans="1:9" s="18" customFormat="1" x14ac:dyDescent="0.2">
      <c r="A134" s="15" t="s">
        <v>218</v>
      </c>
      <c r="B134" s="16" t="s">
        <v>10</v>
      </c>
      <c r="C134" s="16" t="s">
        <v>92</v>
      </c>
      <c r="D134" s="16" t="s">
        <v>32</v>
      </c>
      <c r="E134" s="16" t="s">
        <v>0</v>
      </c>
      <c r="F134" s="16" t="s">
        <v>0</v>
      </c>
      <c r="G134" s="41">
        <f t="shared" si="67"/>
        <v>18158984.690000001</v>
      </c>
      <c r="H134" s="41">
        <f t="shared" si="67"/>
        <v>24141961.210000001</v>
      </c>
      <c r="I134" s="41">
        <f t="shared" si="67"/>
        <v>24758890.600000001</v>
      </c>
    </row>
    <row r="135" spans="1:9" s="18" customFormat="1" x14ac:dyDescent="0.2">
      <c r="A135" s="42" t="s">
        <v>212</v>
      </c>
      <c r="B135" s="16" t="s">
        <v>10</v>
      </c>
      <c r="C135" s="16" t="s">
        <v>92</v>
      </c>
      <c r="D135" s="16" t="s">
        <v>32</v>
      </c>
      <c r="E135" s="43" t="s">
        <v>259</v>
      </c>
      <c r="F135" s="43" t="s">
        <v>0</v>
      </c>
      <c r="G135" s="44">
        <f t="shared" ref="G135:I136" si="68">G136</f>
        <v>18158984.690000001</v>
      </c>
      <c r="H135" s="44">
        <f t="shared" si="68"/>
        <v>24141961.210000001</v>
      </c>
      <c r="I135" s="44">
        <f t="shared" si="68"/>
        <v>24758890.600000001</v>
      </c>
    </row>
    <row r="136" spans="1:9" s="18" customFormat="1" ht="27" x14ac:dyDescent="0.2">
      <c r="A136" s="45" t="s">
        <v>125</v>
      </c>
      <c r="B136" s="20" t="s">
        <v>10</v>
      </c>
      <c r="C136" s="20" t="s">
        <v>92</v>
      </c>
      <c r="D136" s="20" t="s">
        <v>32</v>
      </c>
      <c r="E136" s="46" t="s">
        <v>260</v>
      </c>
      <c r="F136" s="46" t="s">
        <v>0</v>
      </c>
      <c r="G136" s="47">
        <f t="shared" si="68"/>
        <v>18158984.690000001</v>
      </c>
      <c r="H136" s="47">
        <f t="shared" si="68"/>
        <v>24141961.210000001</v>
      </c>
      <c r="I136" s="47">
        <f t="shared" si="68"/>
        <v>24758890.600000001</v>
      </c>
    </row>
    <row r="137" spans="1:9" s="18" customFormat="1" ht="25.5" x14ac:dyDescent="0.2">
      <c r="A137" s="53" t="s">
        <v>258</v>
      </c>
      <c r="B137" s="55" t="s">
        <v>10</v>
      </c>
      <c r="C137" s="55" t="s">
        <v>92</v>
      </c>
      <c r="D137" s="55" t="s">
        <v>32</v>
      </c>
      <c r="E137" s="55" t="s">
        <v>260</v>
      </c>
      <c r="F137" s="54">
        <v>600</v>
      </c>
      <c r="G137" s="56">
        <v>18158984.690000001</v>
      </c>
      <c r="H137" s="56">
        <v>24141961.210000001</v>
      </c>
      <c r="I137" s="56">
        <v>24758890.600000001</v>
      </c>
    </row>
    <row r="138" spans="1:9" s="18" customFormat="1" x14ac:dyDescent="0.2">
      <c r="A138" s="15" t="s">
        <v>231</v>
      </c>
      <c r="B138" s="16" t="s">
        <v>10</v>
      </c>
      <c r="C138" s="16" t="s">
        <v>116</v>
      </c>
      <c r="D138" s="16" t="s">
        <v>0</v>
      </c>
      <c r="E138" s="16" t="s">
        <v>0</v>
      </c>
      <c r="F138" s="16" t="s">
        <v>0</v>
      </c>
      <c r="G138" s="17">
        <f t="shared" ref="G138:I138" si="69">G139+G144+G157</f>
        <v>29037016</v>
      </c>
      <c r="H138" s="17">
        <f t="shared" si="69"/>
        <v>32628870</v>
      </c>
      <c r="I138" s="17">
        <f t="shared" si="69"/>
        <v>32475804</v>
      </c>
    </row>
    <row r="139" spans="1:9" s="18" customFormat="1" x14ac:dyDescent="0.2">
      <c r="A139" s="15" t="s">
        <v>117</v>
      </c>
      <c r="B139" s="16" t="s">
        <v>10</v>
      </c>
      <c r="C139" s="16" t="s">
        <v>116</v>
      </c>
      <c r="D139" s="16" t="s">
        <v>11</v>
      </c>
      <c r="E139" s="16" t="s">
        <v>0</v>
      </c>
      <c r="F139" s="16" t="s">
        <v>0</v>
      </c>
      <c r="G139" s="17">
        <f t="shared" ref="G139:G142" si="70">G140</f>
        <v>1500000</v>
      </c>
      <c r="H139" s="17">
        <f t="shared" ref="H139:I142" si="71">H140</f>
        <v>1500000</v>
      </c>
      <c r="I139" s="17">
        <f t="shared" si="71"/>
        <v>1500000</v>
      </c>
    </row>
    <row r="140" spans="1:9" s="18" customFormat="1" x14ac:dyDescent="0.2">
      <c r="A140" s="15" t="s">
        <v>118</v>
      </c>
      <c r="B140" s="16" t="s">
        <v>10</v>
      </c>
      <c r="C140" s="16" t="s">
        <v>116</v>
      </c>
      <c r="D140" s="16" t="s">
        <v>11</v>
      </c>
      <c r="E140" s="16" t="s">
        <v>119</v>
      </c>
      <c r="F140" s="16" t="s">
        <v>0</v>
      </c>
      <c r="G140" s="17">
        <f t="shared" si="70"/>
        <v>1500000</v>
      </c>
      <c r="H140" s="17">
        <f t="shared" si="71"/>
        <v>1500000</v>
      </c>
      <c r="I140" s="17">
        <f t="shared" si="71"/>
        <v>1500000</v>
      </c>
    </row>
    <row r="141" spans="1:9" s="18" customFormat="1" x14ac:dyDescent="0.2">
      <c r="A141" s="15" t="s">
        <v>120</v>
      </c>
      <c r="B141" s="16" t="s">
        <v>10</v>
      </c>
      <c r="C141" s="16" t="s">
        <v>116</v>
      </c>
      <c r="D141" s="16" t="s">
        <v>11</v>
      </c>
      <c r="E141" s="16" t="s">
        <v>121</v>
      </c>
      <c r="F141" s="16" t="s">
        <v>0</v>
      </c>
      <c r="G141" s="17">
        <f t="shared" si="70"/>
        <v>1500000</v>
      </c>
      <c r="H141" s="17">
        <f t="shared" si="71"/>
        <v>1500000</v>
      </c>
      <c r="I141" s="17">
        <f t="shared" si="71"/>
        <v>1500000</v>
      </c>
    </row>
    <row r="142" spans="1:9" s="18" customFormat="1" ht="24.75" customHeight="1" x14ac:dyDescent="0.2">
      <c r="A142" s="19" t="s">
        <v>122</v>
      </c>
      <c r="B142" s="20" t="s">
        <v>10</v>
      </c>
      <c r="C142" s="20" t="s">
        <v>116</v>
      </c>
      <c r="D142" s="20" t="s">
        <v>11</v>
      </c>
      <c r="E142" s="20" t="s">
        <v>123</v>
      </c>
      <c r="F142" s="20" t="s">
        <v>0</v>
      </c>
      <c r="G142" s="21">
        <f t="shared" si="70"/>
        <v>1500000</v>
      </c>
      <c r="H142" s="21">
        <f t="shared" si="71"/>
        <v>1500000</v>
      </c>
      <c r="I142" s="21">
        <f t="shared" si="71"/>
        <v>1500000</v>
      </c>
    </row>
    <row r="143" spans="1:9" s="18" customFormat="1" x14ac:dyDescent="0.2">
      <c r="A143" s="22" t="s">
        <v>73</v>
      </c>
      <c r="B143" s="23" t="s">
        <v>10</v>
      </c>
      <c r="C143" s="23" t="s">
        <v>116</v>
      </c>
      <c r="D143" s="23" t="s">
        <v>11</v>
      </c>
      <c r="E143" s="23" t="s">
        <v>123</v>
      </c>
      <c r="F143" s="23" t="s">
        <v>74</v>
      </c>
      <c r="G143" s="12">
        <v>1500000</v>
      </c>
      <c r="H143" s="12">
        <v>1500000</v>
      </c>
      <c r="I143" s="12">
        <v>1500000</v>
      </c>
    </row>
    <row r="144" spans="1:9" s="18" customFormat="1" x14ac:dyDescent="0.2">
      <c r="A144" s="15" t="s">
        <v>124</v>
      </c>
      <c r="B144" s="16" t="s">
        <v>10</v>
      </c>
      <c r="C144" s="16" t="s">
        <v>116</v>
      </c>
      <c r="D144" s="16" t="s">
        <v>13</v>
      </c>
      <c r="E144" s="16" t="s">
        <v>0</v>
      </c>
      <c r="F144" s="16" t="s">
        <v>0</v>
      </c>
      <c r="G144" s="17">
        <f t="shared" ref="G144:G145" si="72">G145</f>
        <v>20247312</v>
      </c>
      <c r="H144" s="17">
        <f t="shared" ref="H144:I145" si="73">H145</f>
        <v>23642344</v>
      </c>
      <c r="I144" s="17">
        <f t="shared" si="73"/>
        <v>23264682</v>
      </c>
    </row>
    <row r="145" spans="1:9" s="18" customFormat="1" ht="25.5" x14ac:dyDescent="0.2">
      <c r="A145" s="15" t="s">
        <v>95</v>
      </c>
      <c r="B145" s="16" t="s">
        <v>10</v>
      </c>
      <c r="C145" s="16" t="s">
        <v>116</v>
      </c>
      <c r="D145" s="16" t="s">
        <v>13</v>
      </c>
      <c r="E145" s="16" t="s">
        <v>96</v>
      </c>
      <c r="F145" s="16" t="s">
        <v>0</v>
      </c>
      <c r="G145" s="17">
        <f t="shared" si="72"/>
        <v>20247312</v>
      </c>
      <c r="H145" s="17">
        <f t="shared" si="73"/>
        <v>23642344</v>
      </c>
      <c r="I145" s="17">
        <f t="shared" si="73"/>
        <v>23264682</v>
      </c>
    </row>
    <row r="146" spans="1:9" s="18" customFormat="1" x14ac:dyDescent="0.2">
      <c r="A146" s="15" t="s">
        <v>112</v>
      </c>
      <c r="B146" s="16" t="s">
        <v>10</v>
      </c>
      <c r="C146" s="16" t="s">
        <v>116</v>
      </c>
      <c r="D146" s="16" t="s">
        <v>13</v>
      </c>
      <c r="E146" s="16" t="s">
        <v>113</v>
      </c>
      <c r="F146" s="16" t="s">
        <v>0</v>
      </c>
      <c r="G146" s="17">
        <f t="shared" ref="G146:I146" si="74">G147+G150+G153+G155</f>
        <v>20247312</v>
      </c>
      <c r="H146" s="17">
        <f t="shared" si="74"/>
        <v>23642344</v>
      </c>
      <c r="I146" s="17">
        <f t="shared" si="74"/>
        <v>23264682</v>
      </c>
    </row>
    <row r="147" spans="1:9" s="18" customFormat="1" ht="13.5" x14ac:dyDescent="0.2">
      <c r="A147" s="19" t="s">
        <v>137</v>
      </c>
      <c r="B147" s="20" t="s">
        <v>10</v>
      </c>
      <c r="C147" s="20" t="s">
        <v>116</v>
      </c>
      <c r="D147" s="20" t="s">
        <v>13</v>
      </c>
      <c r="E147" s="20" t="s">
        <v>138</v>
      </c>
      <c r="F147" s="20" t="s">
        <v>0</v>
      </c>
      <c r="G147" s="21">
        <f t="shared" ref="G147:I147" si="75">G148+G149</f>
        <v>500000</v>
      </c>
      <c r="H147" s="21">
        <f t="shared" si="75"/>
        <v>3804400</v>
      </c>
      <c r="I147" s="21">
        <f t="shared" si="75"/>
        <v>3420046</v>
      </c>
    </row>
    <row r="148" spans="1:9" s="18" customFormat="1" x14ac:dyDescent="0.2">
      <c r="A148" s="22" t="s">
        <v>73</v>
      </c>
      <c r="B148" s="23" t="s">
        <v>10</v>
      </c>
      <c r="C148" s="23" t="s">
        <v>116</v>
      </c>
      <c r="D148" s="23" t="s">
        <v>13</v>
      </c>
      <c r="E148" s="23" t="s">
        <v>138</v>
      </c>
      <c r="F148" s="23" t="s">
        <v>74</v>
      </c>
      <c r="G148" s="12">
        <v>500000</v>
      </c>
      <c r="H148" s="12">
        <v>500000</v>
      </c>
      <c r="I148" s="12">
        <v>500000</v>
      </c>
    </row>
    <row r="149" spans="1:9" s="18" customFormat="1" x14ac:dyDescent="0.2">
      <c r="A149" s="22" t="s">
        <v>39</v>
      </c>
      <c r="B149" s="23" t="s">
        <v>10</v>
      </c>
      <c r="C149" s="23" t="s">
        <v>116</v>
      </c>
      <c r="D149" s="23" t="s">
        <v>13</v>
      </c>
      <c r="E149" s="23" t="s">
        <v>138</v>
      </c>
      <c r="F149" s="23" t="s">
        <v>40</v>
      </c>
      <c r="G149" s="12">
        <v>0</v>
      </c>
      <c r="H149" s="12">
        <v>3304400</v>
      </c>
      <c r="I149" s="12">
        <v>2920046</v>
      </c>
    </row>
    <row r="150" spans="1:9" s="18" customFormat="1" ht="27" x14ac:dyDescent="0.2">
      <c r="A150" s="19" t="s">
        <v>139</v>
      </c>
      <c r="B150" s="20" t="s">
        <v>10</v>
      </c>
      <c r="C150" s="20" t="s">
        <v>116</v>
      </c>
      <c r="D150" s="20" t="s">
        <v>13</v>
      </c>
      <c r="E150" s="20" t="s">
        <v>140</v>
      </c>
      <c r="F150" s="20" t="s">
        <v>0</v>
      </c>
      <c r="G150" s="21">
        <f t="shared" ref="G150:I150" si="76">G151+G152</f>
        <v>16650250</v>
      </c>
      <c r="H150" s="21">
        <f t="shared" si="76"/>
        <v>16657261</v>
      </c>
      <c r="I150" s="21">
        <f t="shared" si="76"/>
        <v>16663953</v>
      </c>
    </row>
    <row r="151" spans="1:9" s="18" customFormat="1" x14ac:dyDescent="0.2">
      <c r="A151" s="22" t="s">
        <v>22</v>
      </c>
      <c r="B151" s="23" t="s">
        <v>10</v>
      </c>
      <c r="C151" s="23" t="s">
        <v>116</v>
      </c>
      <c r="D151" s="23" t="s">
        <v>13</v>
      </c>
      <c r="E151" s="23" t="s">
        <v>140</v>
      </c>
      <c r="F151" s="23" t="s">
        <v>23</v>
      </c>
      <c r="G151" s="12">
        <v>216085</v>
      </c>
      <c r="H151" s="12">
        <v>223096</v>
      </c>
      <c r="I151" s="12">
        <v>229788</v>
      </c>
    </row>
    <row r="152" spans="1:9" s="18" customFormat="1" x14ac:dyDescent="0.2">
      <c r="A152" s="22" t="s">
        <v>39</v>
      </c>
      <c r="B152" s="23" t="s">
        <v>10</v>
      </c>
      <c r="C152" s="23" t="s">
        <v>116</v>
      </c>
      <c r="D152" s="23" t="s">
        <v>13</v>
      </c>
      <c r="E152" s="23" t="s">
        <v>140</v>
      </c>
      <c r="F152" s="23" t="s">
        <v>40</v>
      </c>
      <c r="G152" s="12">
        <v>16434165</v>
      </c>
      <c r="H152" s="12">
        <v>16434165</v>
      </c>
      <c r="I152" s="12">
        <v>16434165</v>
      </c>
    </row>
    <row r="153" spans="1:9" s="18" customFormat="1" ht="13.5" x14ac:dyDescent="0.2">
      <c r="A153" s="19" t="s">
        <v>141</v>
      </c>
      <c r="B153" s="20" t="s">
        <v>10</v>
      </c>
      <c r="C153" s="20" t="s">
        <v>116</v>
      </c>
      <c r="D153" s="20" t="s">
        <v>13</v>
      </c>
      <c r="E153" s="20" t="s">
        <v>142</v>
      </c>
      <c r="F153" s="20" t="s">
        <v>0</v>
      </c>
      <c r="G153" s="21">
        <f t="shared" ref="G153:I155" si="77">G154</f>
        <v>0</v>
      </c>
      <c r="H153" s="21">
        <f t="shared" si="77"/>
        <v>0</v>
      </c>
      <c r="I153" s="21">
        <f t="shared" si="77"/>
        <v>0</v>
      </c>
    </row>
    <row r="154" spans="1:9" s="18" customFormat="1" x14ac:dyDescent="0.2">
      <c r="A154" s="22" t="s">
        <v>87</v>
      </c>
      <c r="B154" s="23" t="s">
        <v>10</v>
      </c>
      <c r="C154" s="23" t="s">
        <v>116</v>
      </c>
      <c r="D154" s="23" t="s">
        <v>13</v>
      </c>
      <c r="E154" s="23" t="s">
        <v>142</v>
      </c>
      <c r="F154" s="23" t="s">
        <v>88</v>
      </c>
      <c r="G154" s="12">
        <v>0</v>
      </c>
      <c r="H154" s="12">
        <v>0</v>
      </c>
      <c r="I154" s="12">
        <v>0</v>
      </c>
    </row>
    <row r="155" spans="1:9" s="18" customFormat="1" ht="14.25" customHeight="1" x14ac:dyDescent="0.2">
      <c r="A155" s="30" t="s">
        <v>243</v>
      </c>
      <c r="B155" s="20" t="s">
        <v>10</v>
      </c>
      <c r="C155" s="20" t="s">
        <v>116</v>
      </c>
      <c r="D155" s="20" t="s">
        <v>13</v>
      </c>
      <c r="E155" s="31" t="s">
        <v>242</v>
      </c>
      <c r="F155" s="20" t="s">
        <v>0</v>
      </c>
      <c r="G155" s="21">
        <f t="shared" ref="G155" si="78">G156</f>
        <v>3097062</v>
      </c>
      <c r="H155" s="21">
        <f t="shared" si="77"/>
        <v>3180683</v>
      </c>
      <c r="I155" s="21">
        <f t="shared" si="77"/>
        <v>3180683</v>
      </c>
    </row>
    <row r="156" spans="1:9" s="18" customFormat="1" x14ac:dyDescent="0.2">
      <c r="A156" s="22" t="s">
        <v>87</v>
      </c>
      <c r="B156" s="23" t="s">
        <v>10</v>
      </c>
      <c r="C156" s="23" t="s">
        <v>116</v>
      </c>
      <c r="D156" s="23" t="s">
        <v>13</v>
      </c>
      <c r="E156" s="23" t="s">
        <v>242</v>
      </c>
      <c r="F156" s="23" t="s">
        <v>88</v>
      </c>
      <c r="G156" s="12">
        <v>3097062</v>
      </c>
      <c r="H156" s="12">
        <v>3180683</v>
      </c>
      <c r="I156" s="12">
        <v>3180683</v>
      </c>
    </row>
    <row r="157" spans="1:9" s="18" customFormat="1" x14ac:dyDescent="0.2">
      <c r="A157" s="15" t="s">
        <v>222</v>
      </c>
      <c r="B157" s="16" t="s">
        <v>10</v>
      </c>
      <c r="C157" s="16" t="s">
        <v>116</v>
      </c>
      <c r="D157" s="16" t="s">
        <v>155</v>
      </c>
      <c r="E157" s="16" t="s">
        <v>0</v>
      </c>
      <c r="F157" s="16" t="s">
        <v>0</v>
      </c>
      <c r="G157" s="17">
        <f t="shared" ref="G157:I157" si="79">G158</f>
        <v>7289704</v>
      </c>
      <c r="H157" s="17">
        <f t="shared" si="79"/>
        <v>7486526</v>
      </c>
      <c r="I157" s="17">
        <f t="shared" si="79"/>
        <v>7711122</v>
      </c>
    </row>
    <row r="158" spans="1:9" s="18" customFormat="1" x14ac:dyDescent="0.2">
      <c r="A158" s="15" t="s">
        <v>118</v>
      </c>
      <c r="B158" s="16" t="s">
        <v>10</v>
      </c>
      <c r="C158" s="16" t="s">
        <v>116</v>
      </c>
      <c r="D158" s="16" t="s">
        <v>155</v>
      </c>
      <c r="E158" s="16" t="s">
        <v>119</v>
      </c>
      <c r="F158" s="16" t="s">
        <v>0</v>
      </c>
      <c r="G158" s="17">
        <f t="shared" ref="G158:I158" si="80">G159+G161+G163</f>
        <v>7289704</v>
      </c>
      <c r="H158" s="17">
        <f t="shared" si="80"/>
        <v>7486526</v>
      </c>
      <c r="I158" s="17">
        <f t="shared" si="80"/>
        <v>7711122</v>
      </c>
    </row>
    <row r="159" spans="1:9" s="18" customFormat="1" ht="27" x14ac:dyDescent="0.2">
      <c r="A159" s="19" t="s">
        <v>125</v>
      </c>
      <c r="B159" s="20" t="s">
        <v>10</v>
      </c>
      <c r="C159" s="20" t="s">
        <v>116</v>
      </c>
      <c r="D159" s="20" t="s">
        <v>155</v>
      </c>
      <c r="E159" s="20" t="s">
        <v>126</v>
      </c>
      <c r="F159" s="20" t="s">
        <v>0</v>
      </c>
      <c r="G159" s="21">
        <f t="shared" ref="G159:I159" si="81">G160</f>
        <v>342000</v>
      </c>
      <c r="H159" s="21">
        <f t="shared" si="81"/>
        <v>342000</v>
      </c>
      <c r="I159" s="21">
        <f t="shared" si="81"/>
        <v>342000</v>
      </c>
    </row>
    <row r="160" spans="1:9" s="18" customFormat="1" x14ac:dyDescent="0.2">
      <c r="A160" s="22" t="s">
        <v>22</v>
      </c>
      <c r="B160" s="23" t="s">
        <v>10</v>
      </c>
      <c r="C160" s="23" t="s">
        <v>116</v>
      </c>
      <c r="D160" s="23" t="s">
        <v>155</v>
      </c>
      <c r="E160" s="23" t="s">
        <v>126</v>
      </c>
      <c r="F160" s="23" t="s">
        <v>23</v>
      </c>
      <c r="G160" s="12">
        <v>342000</v>
      </c>
      <c r="H160" s="12">
        <v>342000</v>
      </c>
      <c r="I160" s="12">
        <v>342000</v>
      </c>
    </row>
    <row r="161" spans="1:9" s="18" customFormat="1" ht="13.5" x14ac:dyDescent="0.2">
      <c r="A161" s="19" t="s">
        <v>127</v>
      </c>
      <c r="B161" s="20" t="s">
        <v>10</v>
      </c>
      <c r="C161" s="20" t="s">
        <v>116</v>
      </c>
      <c r="D161" s="20" t="s">
        <v>155</v>
      </c>
      <c r="E161" s="20" t="s">
        <v>128</v>
      </c>
      <c r="F161" s="20" t="s">
        <v>0</v>
      </c>
      <c r="G161" s="21">
        <f t="shared" ref="G161:I161" si="82">G162</f>
        <v>1530000</v>
      </c>
      <c r="H161" s="21">
        <f t="shared" si="82"/>
        <v>1540000</v>
      </c>
      <c r="I161" s="21">
        <f t="shared" si="82"/>
        <v>1550000</v>
      </c>
    </row>
    <row r="162" spans="1:9" s="18" customFormat="1" x14ac:dyDescent="0.2">
      <c r="A162" s="22" t="s">
        <v>129</v>
      </c>
      <c r="B162" s="23" t="s">
        <v>10</v>
      </c>
      <c r="C162" s="23" t="s">
        <v>116</v>
      </c>
      <c r="D162" s="23" t="s">
        <v>155</v>
      </c>
      <c r="E162" s="23" t="s">
        <v>128</v>
      </c>
      <c r="F162" s="23" t="s">
        <v>130</v>
      </c>
      <c r="G162" s="12">
        <v>1530000</v>
      </c>
      <c r="H162" s="12">
        <v>1540000</v>
      </c>
      <c r="I162" s="12">
        <v>1550000</v>
      </c>
    </row>
    <row r="163" spans="1:9" s="18" customFormat="1" x14ac:dyDescent="0.2">
      <c r="A163" s="15" t="s">
        <v>120</v>
      </c>
      <c r="B163" s="16" t="s">
        <v>10</v>
      </c>
      <c r="C163" s="16" t="s">
        <v>116</v>
      </c>
      <c r="D163" s="16" t="s">
        <v>155</v>
      </c>
      <c r="E163" s="16" t="s">
        <v>121</v>
      </c>
      <c r="F163" s="16" t="s">
        <v>0</v>
      </c>
      <c r="G163" s="17">
        <f t="shared" ref="G163:I163" si="83">G164+G167+G170</f>
        <v>5417704</v>
      </c>
      <c r="H163" s="17">
        <f t="shared" si="83"/>
        <v>5604526</v>
      </c>
      <c r="I163" s="17">
        <f t="shared" si="83"/>
        <v>5819122</v>
      </c>
    </row>
    <row r="164" spans="1:9" s="18" customFormat="1" ht="27" x14ac:dyDescent="0.2">
      <c r="A164" s="19" t="s">
        <v>131</v>
      </c>
      <c r="B164" s="20" t="s">
        <v>10</v>
      </c>
      <c r="C164" s="20" t="s">
        <v>116</v>
      </c>
      <c r="D164" s="20" t="s">
        <v>155</v>
      </c>
      <c r="E164" s="20" t="s">
        <v>132</v>
      </c>
      <c r="F164" s="20" t="s">
        <v>0</v>
      </c>
      <c r="G164" s="21">
        <f t="shared" ref="G164:I164" si="84">G165+G166</f>
        <v>375000</v>
      </c>
      <c r="H164" s="21">
        <f t="shared" si="84"/>
        <v>375000</v>
      </c>
      <c r="I164" s="21">
        <f t="shared" si="84"/>
        <v>375000</v>
      </c>
    </row>
    <row r="165" spans="1:9" s="18" customFormat="1" x14ac:dyDescent="0.2">
      <c r="A165" s="22" t="s">
        <v>22</v>
      </c>
      <c r="B165" s="23" t="s">
        <v>10</v>
      </c>
      <c r="C165" s="23" t="s">
        <v>116</v>
      </c>
      <c r="D165" s="23" t="s">
        <v>155</v>
      </c>
      <c r="E165" s="23" t="s">
        <v>132</v>
      </c>
      <c r="F165" s="23" t="s">
        <v>23</v>
      </c>
      <c r="G165" s="12">
        <v>375000</v>
      </c>
      <c r="H165" s="12">
        <v>375000</v>
      </c>
      <c r="I165" s="12">
        <v>375000</v>
      </c>
    </row>
    <row r="166" spans="1:9" s="18" customFormat="1" x14ac:dyDescent="0.2">
      <c r="A166" s="22" t="s">
        <v>73</v>
      </c>
      <c r="B166" s="23" t="s">
        <v>10</v>
      </c>
      <c r="C166" s="23" t="s">
        <v>116</v>
      </c>
      <c r="D166" s="23" t="s">
        <v>155</v>
      </c>
      <c r="E166" s="23" t="s">
        <v>132</v>
      </c>
      <c r="F166" s="23" t="s">
        <v>74</v>
      </c>
      <c r="G166" s="12">
        <v>0</v>
      </c>
      <c r="H166" s="12">
        <v>0</v>
      </c>
      <c r="I166" s="12">
        <v>0</v>
      </c>
    </row>
    <row r="167" spans="1:9" s="18" customFormat="1" ht="13.5" x14ac:dyDescent="0.2">
      <c r="A167" s="19" t="s">
        <v>133</v>
      </c>
      <c r="B167" s="20" t="s">
        <v>10</v>
      </c>
      <c r="C167" s="20" t="s">
        <v>116</v>
      </c>
      <c r="D167" s="20" t="s">
        <v>155</v>
      </c>
      <c r="E167" s="20" t="s">
        <v>134</v>
      </c>
      <c r="F167" s="20" t="s">
        <v>0</v>
      </c>
      <c r="G167" s="21">
        <f t="shared" ref="G167:I167" si="85">G168+G169</f>
        <v>1246200</v>
      </c>
      <c r="H167" s="21">
        <f t="shared" si="85"/>
        <v>1234200</v>
      </c>
      <c r="I167" s="21">
        <f t="shared" si="85"/>
        <v>1234200</v>
      </c>
    </row>
    <row r="168" spans="1:9" s="18" customFormat="1" x14ac:dyDescent="0.2">
      <c r="A168" s="22" t="s">
        <v>22</v>
      </c>
      <c r="B168" s="23" t="s">
        <v>10</v>
      </c>
      <c r="C168" s="23" t="s">
        <v>116</v>
      </c>
      <c r="D168" s="23" t="s">
        <v>155</v>
      </c>
      <c r="E168" s="23" t="s">
        <v>134</v>
      </c>
      <c r="F168" s="23" t="s">
        <v>23</v>
      </c>
      <c r="G168" s="12">
        <f>19200+192000</f>
        <v>211200</v>
      </c>
      <c r="H168" s="12">
        <f>19200+180000</f>
        <v>199200</v>
      </c>
      <c r="I168" s="12">
        <f>19200+180000</f>
        <v>199200</v>
      </c>
    </row>
    <row r="169" spans="1:9" s="18" customFormat="1" x14ac:dyDescent="0.2">
      <c r="A169" s="22" t="s">
        <v>73</v>
      </c>
      <c r="B169" s="23" t="s">
        <v>10</v>
      </c>
      <c r="C169" s="23" t="s">
        <v>116</v>
      </c>
      <c r="D169" s="23" t="s">
        <v>155</v>
      </c>
      <c r="E169" s="23" t="s">
        <v>134</v>
      </c>
      <c r="F169" s="23" t="s">
        <v>74</v>
      </c>
      <c r="G169" s="12">
        <v>1035000</v>
      </c>
      <c r="H169" s="12">
        <v>1035000</v>
      </c>
      <c r="I169" s="12">
        <v>1035000</v>
      </c>
    </row>
    <row r="170" spans="1:9" s="18" customFormat="1" ht="26.25" customHeight="1" x14ac:dyDescent="0.2">
      <c r="A170" s="19" t="s">
        <v>135</v>
      </c>
      <c r="B170" s="20" t="s">
        <v>10</v>
      </c>
      <c r="C170" s="20" t="s">
        <v>116</v>
      </c>
      <c r="D170" s="20" t="s">
        <v>155</v>
      </c>
      <c r="E170" s="20" t="s">
        <v>136</v>
      </c>
      <c r="F170" s="20" t="s">
        <v>0</v>
      </c>
      <c r="G170" s="21">
        <f t="shared" ref="G170:I170" si="86">G171+G172</f>
        <v>3796504</v>
      </c>
      <c r="H170" s="21">
        <f t="shared" si="86"/>
        <v>3995326</v>
      </c>
      <c r="I170" s="21">
        <f t="shared" si="86"/>
        <v>4209922</v>
      </c>
    </row>
    <row r="171" spans="1:9" s="18" customFormat="1" x14ac:dyDescent="0.2">
      <c r="A171" s="22" t="s">
        <v>22</v>
      </c>
      <c r="B171" s="23" t="s">
        <v>10</v>
      </c>
      <c r="C171" s="23" t="s">
        <v>116</v>
      </c>
      <c r="D171" s="23" t="s">
        <v>155</v>
      </c>
      <c r="E171" s="23" t="s">
        <v>136</v>
      </c>
      <c r="F171" s="23" t="s">
        <v>23</v>
      </c>
      <c r="G171" s="12">
        <v>53902</v>
      </c>
      <c r="H171" s="12">
        <v>57724</v>
      </c>
      <c r="I171" s="12">
        <v>62320</v>
      </c>
    </row>
    <row r="172" spans="1:9" s="18" customFormat="1" x14ac:dyDescent="0.2">
      <c r="A172" s="22" t="s">
        <v>73</v>
      </c>
      <c r="B172" s="23" t="s">
        <v>10</v>
      </c>
      <c r="C172" s="23" t="s">
        <v>116</v>
      </c>
      <c r="D172" s="23" t="s">
        <v>155</v>
      </c>
      <c r="E172" s="23" t="s">
        <v>136</v>
      </c>
      <c r="F172" s="23" t="s">
        <v>74</v>
      </c>
      <c r="G172" s="12">
        <f>502602+2440000+800000</f>
        <v>3742602</v>
      </c>
      <c r="H172" s="12">
        <f>502602+2635000+800000</f>
        <v>3937602</v>
      </c>
      <c r="I172" s="12">
        <f>502602+2845000+800000</f>
        <v>4147602</v>
      </c>
    </row>
    <row r="173" spans="1:9" s="18" customFormat="1" x14ac:dyDescent="0.2">
      <c r="A173" s="15" t="s">
        <v>228</v>
      </c>
      <c r="B173" s="16" t="s">
        <v>10</v>
      </c>
      <c r="C173" s="16" t="s">
        <v>44</v>
      </c>
      <c r="D173" s="16" t="s">
        <v>0</v>
      </c>
      <c r="E173" s="16" t="s">
        <v>0</v>
      </c>
      <c r="F173" s="16" t="s">
        <v>0</v>
      </c>
      <c r="G173" s="41">
        <f t="shared" ref="G173:I174" si="87">G174</f>
        <v>39420864.009999998</v>
      </c>
      <c r="H173" s="41">
        <f t="shared" si="87"/>
        <v>42710369.229999997</v>
      </c>
      <c r="I173" s="41">
        <f t="shared" si="87"/>
        <v>42113313.700000003</v>
      </c>
    </row>
    <row r="174" spans="1:9" s="18" customFormat="1" x14ac:dyDescent="0.2">
      <c r="A174" s="15" t="s">
        <v>219</v>
      </c>
      <c r="B174" s="16" t="s">
        <v>10</v>
      </c>
      <c r="C174" s="16" t="s">
        <v>44</v>
      </c>
      <c r="D174" s="16" t="s">
        <v>108</v>
      </c>
      <c r="E174" s="16" t="s">
        <v>0</v>
      </c>
      <c r="F174" s="16" t="s">
        <v>0</v>
      </c>
      <c r="G174" s="41">
        <f t="shared" si="87"/>
        <v>39420864.009999998</v>
      </c>
      <c r="H174" s="41">
        <f t="shared" si="87"/>
        <v>42710369.229999997</v>
      </c>
      <c r="I174" s="41">
        <f t="shared" si="87"/>
        <v>42113313.700000003</v>
      </c>
    </row>
    <row r="175" spans="1:9" s="18" customFormat="1" x14ac:dyDescent="0.2">
      <c r="A175" s="15" t="s">
        <v>212</v>
      </c>
      <c r="B175" s="16" t="s">
        <v>10</v>
      </c>
      <c r="C175" s="16" t="s">
        <v>44</v>
      </c>
      <c r="D175" s="16" t="s">
        <v>108</v>
      </c>
      <c r="E175" s="16" t="s">
        <v>220</v>
      </c>
      <c r="F175" s="16" t="s">
        <v>0</v>
      </c>
      <c r="G175" s="41">
        <f t="shared" ref="G175:I176" si="88">G176</f>
        <v>39420864.009999998</v>
      </c>
      <c r="H175" s="41">
        <f t="shared" si="88"/>
        <v>42710369.229999997</v>
      </c>
      <c r="I175" s="41">
        <f t="shared" si="88"/>
        <v>42113313.700000003</v>
      </c>
    </row>
    <row r="176" spans="1:9" s="18" customFormat="1" ht="27" x14ac:dyDescent="0.2">
      <c r="A176" s="19" t="s">
        <v>125</v>
      </c>
      <c r="B176" s="20" t="s">
        <v>10</v>
      </c>
      <c r="C176" s="20" t="s">
        <v>44</v>
      </c>
      <c r="D176" s="20" t="s">
        <v>108</v>
      </c>
      <c r="E176" s="20" t="s">
        <v>221</v>
      </c>
      <c r="F176" s="20" t="s">
        <v>0</v>
      </c>
      <c r="G176" s="50">
        <f t="shared" si="88"/>
        <v>39420864.009999998</v>
      </c>
      <c r="H176" s="50">
        <f t="shared" si="88"/>
        <v>42710369.229999997</v>
      </c>
      <c r="I176" s="50">
        <f t="shared" si="88"/>
        <v>42113313.700000003</v>
      </c>
    </row>
    <row r="177" spans="1:9" s="18" customFormat="1" ht="25.5" x14ac:dyDescent="0.2">
      <c r="A177" s="53" t="s">
        <v>258</v>
      </c>
      <c r="B177" s="55" t="s">
        <v>10</v>
      </c>
      <c r="C177" s="54" t="s">
        <v>44</v>
      </c>
      <c r="D177" s="54" t="s">
        <v>108</v>
      </c>
      <c r="E177" s="54" t="s">
        <v>221</v>
      </c>
      <c r="F177" s="54">
        <v>600</v>
      </c>
      <c r="G177" s="56">
        <v>39420864.009999998</v>
      </c>
      <c r="H177" s="56">
        <v>42710369.229999997</v>
      </c>
      <c r="I177" s="56">
        <v>42113313.700000003</v>
      </c>
    </row>
    <row r="178" spans="1:9" s="18" customFormat="1" x14ac:dyDescent="0.2">
      <c r="A178" s="15" t="s">
        <v>229</v>
      </c>
      <c r="B178" s="16" t="s">
        <v>10</v>
      </c>
      <c r="C178" s="16" t="s">
        <v>94</v>
      </c>
      <c r="D178" s="16" t="s">
        <v>0</v>
      </c>
      <c r="E178" s="16" t="s">
        <v>0</v>
      </c>
      <c r="F178" s="16" t="s">
        <v>0</v>
      </c>
      <c r="G178" s="17">
        <f t="shared" ref="G178:G182" si="89">G179</f>
        <v>3753356</v>
      </c>
      <c r="H178" s="17">
        <f t="shared" ref="H178:I182" si="90">H179</f>
        <v>3644235</v>
      </c>
      <c r="I178" s="17">
        <f t="shared" si="90"/>
        <v>3753562</v>
      </c>
    </row>
    <row r="179" spans="1:9" s="18" customFormat="1" x14ac:dyDescent="0.2">
      <c r="A179" s="15" t="s">
        <v>143</v>
      </c>
      <c r="B179" s="16" t="s">
        <v>10</v>
      </c>
      <c r="C179" s="16" t="s">
        <v>94</v>
      </c>
      <c r="D179" s="16" t="s">
        <v>32</v>
      </c>
      <c r="E179" s="16" t="s">
        <v>0</v>
      </c>
      <c r="F179" s="16" t="s">
        <v>0</v>
      </c>
      <c r="G179" s="17">
        <f t="shared" si="89"/>
        <v>3753356</v>
      </c>
      <c r="H179" s="17">
        <f t="shared" si="90"/>
        <v>3644235</v>
      </c>
      <c r="I179" s="17">
        <f t="shared" si="90"/>
        <v>3753562</v>
      </c>
    </row>
    <row r="180" spans="1:9" s="18" customFormat="1" x14ac:dyDescent="0.2">
      <c r="A180" s="15" t="s">
        <v>144</v>
      </c>
      <c r="B180" s="16" t="s">
        <v>10</v>
      </c>
      <c r="C180" s="16" t="s">
        <v>94</v>
      </c>
      <c r="D180" s="16" t="s">
        <v>32</v>
      </c>
      <c r="E180" s="16" t="s">
        <v>145</v>
      </c>
      <c r="F180" s="16" t="s">
        <v>0</v>
      </c>
      <c r="G180" s="17">
        <f t="shared" si="89"/>
        <v>3753356</v>
      </c>
      <c r="H180" s="17">
        <f t="shared" si="90"/>
        <v>3644235</v>
      </c>
      <c r="I180" s="17">
        <f t="shared" si="90"/>
        <v>3753562</v>
      </c>
    </row>
    <row r="181" spans="1:9" s="18" customFormat="1" ht="15" customHeight="1" x14ac:dyDescent="0.2">
      <c r="A181" s="15" t="s">
        <v>146</v>
      </c>
      <c r="B181" s="16" t="s">
        <v>10</v>
      </c>
      <c r="C181" s="16" t="s">
        <v>94</v>
      </c>
      <c r="D181" s="16" t="s">
        <v>32</v>
      </c>
      <c r="E181" s="16" t="s">
        <v>147</v>
      </c>
      <c r="F181" s="16" t="s">
        <v>0</v>
      </c>
      <c r="G181" s="17">
        <f t="shared" si="89"/>
        <v>3753356</v>
      </c>
      <c r="H181" s="17">
        <f t="shared" si="90"/>
        <v>3644235</v>
      </c>
      <c r="I181" s="17">
        <f t="shared" si="90"/>
        <v>3753562</v>
      </c>
    </row>
    <row r="182" spans="1:9" s="18" customFormat="1" ht="13.5" x14ac:dyDescent="0.2">
      <c r="A182" s="19" t="s">
        <v>148</v>
      </c>
      <c r="B182" s="20" t="s">
        <v>10</v>
      </c>
      <c r="C182" s="20" t="s">
        <v>94</v>
      </c>
      <c r="D182" s="20" t="s">
        <v>32</v>
      </c>
      <c r="E182" s="20" t="s">
        <v>149</v>
      </c>
      <c r="F182" s="20" t="s">
        <v>0</v>
      </c>
      <c r="G182" s="21">
        <f t="shared" si="89"/>
        <v>3753356</v>
      </c>
      <c r="H182" s="21">
        <f t="shared" si="90"/>
        <v>3644235</v>
      </c>
      <c r="I182" s="21">
        <f t="shared" si="90"/>
        <v>3753562</v>
      </c>
    </row>
    <row r="183" spans="1:9" s="18" customFormat="1" x14ac:dyDescent="0.2">
      <c r="A183" s="22" t="s">
        <v>22</v>
      </c>
      <c r="B183" s="23" t="s">
        <v>10</v>
      </c>
      <c r="C183" s="23" t="s">
        <v>94</v>
      </c>
      <c r="D183" s="23" t="s">
        <v>32</v>
      </c>
      <c r="E183" s="23" t="s">
        <v>149</v>
      </c>
      <c r="F183" s="23" t="s">
        <v>23</v>
      </c>
      <c r="G183" s="12">
        <f>425568+3327788</f>
        <v>3753356</v>
      </c>
      <c r="H183" s="12">
        <f>216665+3427570</f>
        <v>3644235</v>
      </c>
      <c r="I183" s="12">
        <f>223165+3530397</f>
        <v>3753562</v>
      </c>
    </row>
    <row r="184" spans="1:9" s="18" customFormat="1" ht="12.75" customHeight="1" x14ac:dyDescent="0.2">
      <c r="A184" s="15" t="s">
        <v>230</v>
      </c>
      <c r="B184" s="16" t="s">
        <v>10</v>
      </c>
      <c r="C184" s="16" t="s">
        <v>78</v>
      </c>
      <c r="D184" s="16" t="s">
        <v>0</v>
      </c>
      <c r="E184" s="16" t="s">
        <v>0</v>
      </c>
      <c r="F184" s="16" t="s">
        <v>0</v>
      </c>
      <c r="G184" s="17">
        <f t="shared" ref="G184:G188" si="91">G185</f>
        <v>987439</v>
      </c>
      <c r="H184" s="17">
        <f t="shared" ref="H184:I188" si="92">H185</f>
        <v>987439</v>
      </c>
      <c r="I184" s="17">
        <f t="shared" si="92"/>
        <v>987439</v>
      </c>
    </row>
    <row r="185" spans="1:9" s="18" customFormat="1" x14ac:dyDescent="0.2">
      <c r="A185" s="15" t="s">
        <v>150</v>
      </c>
      <c r="B185" s="16" t="s">
        <v>10</v>
      </c>
      <c r="C185" s="16" t="s">
        <v>78</v>
      </c>
      <c r="D185" s="16" t="s">
        <v>13</v>
      </c>
      <c r="E185" s="16" t="s">
        <v>0</v>
      </c>
      <c r="F185" s="16" t="s">
        <v>0</v>
      </c>
      <c r="G185" s="17">
        <f t="shared" si="91"/>
        <v>987439</v>
      </c>
      <c r="H185" s="17">
        <f t="shared" si="92"/>
        <v>987439</v>
      </c>
      <c r="I185" s="17">
        <f t="shared" si="92"/>
        <v>987439</v>
      </c>
    </row>
    <row r="186" spans="1:9" s="18" customFormat="1" ht="14.45" customHeight="1" x14ac:dyDescent="0.2">
      <c r="A186" s="15" t="s">
        <v>14</v>
      </c>
      <c r="B186" s="16" t="s">
        <v>10</v>
      </c>
      <c r="C186" s="16" t="s">
        <v>78</v>
      </c>
      <c r="D186" s="16" t="s">
        <v>13</v>
      </c>
      <c r="E186" s="16" t="s">
        <v>15</v>
      </c>
      <c r="F186" s="16" t="s">
        <v>0</v>
      </c>
      <c r="G186" s="17">
        <f t="shared" si="91"/>
        <v>987439</v>
      </c>
      <c r="H186" s="17">
        <f t="shared" si="92"/>
        <v>987439</v>
      </c>
      <c r="I186" s="17">
        <f t="shared" si="92"/>
        <v>987439</v>
      </c>
    </row>
    <row r="187" spans="1:9" s="18" customFormat="1" x14ac:dyDescent="0.2">
      <c r="A187" s="15" t="s">
        <v>87</v>
      </c>
      <c r="B187" s="16" t="s">
        <v>10</v>
      </c>
      <c r="C187" s="16" t="s">
        <v>78</v>
      </c>
      <c r="D187" s="16" t="s">
        <v>13</v>
      </c>
      <c r="E187" s="16" t="s">
        <v>151</v>
      </c>
      <c r="F187" s="16" t="s">
        <v>0</v>
      </c>
      <c r="G187" s="17">
        <f t="shared" si="91"/>
        <v>987439</v>
      </c>
      <c r="H187" s="17">
        <f t="shared" si="92"/>
        <v>987439</v>
      </c>
      <c r="I187" s="17">
        <f t="shared" si="92"/>
        <v>987439</v>
      </c>
    </row>
    <row r="188" spans="1:9" s="18" customFormat="1" ht="54" customHeight="1" x14ac:dyDescent="0.2">
      <c r="A188" s="19" t="s">
        <v>152</v>
      </c>
      <c r="B188" s="20" t="s">
        <v>10</v>
      </c>
      <c r="C188" s="20" t="s">
        <v>78</v>
      </c>
      <c r="D188" s="20" t="s">
        <v>13</v>
      </c>
      <c r="E188" s="20" t="s">
        <v>153</v>
      </c>
      <c r="F188" s="20" t="s">
        <v>0</v>
      </c>
      <c r="G188" s="21">
        <f t="shared" si="91"/>
        <v>987439</v>
      </c>
      <c r="H188" s="21">
        <f t="shared" si="92"/>
        <v>987439</v>
      </c>
      <c r="I188" s="21">
        <f t="shared" si="92"/>
        <v>987439</v>
      </c>
    </row>
    <row r="189" spans="1:9" s="18" customFormat="1" x14ac:dyDescent="0.2">
      <c r="A189" s="22" t="s">
        <v>87</v>
      </c>
      <c r="B189" s="23" t="s">
        <v>10</v>
      </c>
      <c r="C189" s="23" t="s">
        <v>78</v>
      </c>
      <c r="D189" s="23" t="s">
        <v>13</v>
      </c>
      <c r="E189" s="23" t="s">
        <v>153</v>
      </c>
      <c r="F189" s="23" t="s">
        <v>88</v>
      </c>
      <c r="G189" s="12">
        <v>987439</v>
      </c>
      <c r="H189" s="12">
        <v>987439</v>
      </c>
      <c r="I189" s="12">
        <v>987439</v>
      </c>
    </row>
    <row r="190" spans="1:9" s="33" customFormat="1" x14ac:dyDescent="0.2">
      <c r="A190" s="27" t="s">
        <v>158</v>
      </c>
      <c r="B190" s="28" t="s">
        <v>10</v>
      </c>
      <c r="C190" s="28" t="s">
        <v>0</v>
      </c>
      <c r="D190" s="28" t="s">
        <v>0</v>
      </c>
      <c r="E190" s="28" t="s">
        <v>0</v>
      </c>
      <c r="F190" s="28" t="s">
        <v>0</v>
      </c>
      <c r="G190" s="29">
        <f t="shared" ref="G190:G194" si="93">G191</f>
        <v>4927986</v>
      </c>
      <c r="H190" s="29">
        <f t="shared" ref="H190:I194" si="94">H191</f>
        <v>5046893</v>
      </c>
      <c r="I190" s="29">
        <f t="shared" si="94"/>
        <v>5260498</v>
      </c>
    </row>
    <row r="191" spans="1:9" s="18" customFormat="1" x14ac:dyDescent="0.2">
      <c r="A191" s="15" t="s">
        <v>232</v>
      </c>
      <c r="B191" s="25" t="s">
        <v>10</v>
      </c>
      <c r="C191" s="25" t="s">
        <v>11</v>
      </c>
      <c r="D191" s="25" t="s">
        <v>0</v>
      </c>
      <c r="E191" s="25" t="s">
        <v>0</v>
      </c>
      <c r="F191" s="25" t="s">
        <v>0</v>
      </c>
      <c r="G191" s="26">
        <f t="shared" si="93"/>
        <v>4927986</v>
      </c>
      <c r="H191" s="26">
        <f t="shared" si="94"/>
        <v>5046893</v>
      </c>
      <c r="I191" s="26">
        <f t="shared" si="94"/>
        <v>5260498</v>
      </c>
    </row>
    <row r="192" spans="1:9" s="18" customFormat="1" ht="27.75" customHeight="1" x14ac:dyDescent="0.2">
      <c r="A192" s="24" t="s">
        <v>154</v>
      </c>
      <c r="B192" s="25" t="s">
        <v>10</v>
      </c>
      <c r="C192" s="25" t="s">
        <v>11</v>
      </c>
      <c r="D192" s="25" t="s">
        <v>155</v>
      </c>
      <c r="E192" s="25" t="s">
        <v>0</v>
      </c>
      <c r="F192" s="25" t="s">
        <v>0</v>
      </c>
      <c r="G192" s="26">
        <f t="shared" si="93"/>
        <v>4927986</v>
      </c>
      <c r="H192" s="26">
        <f t="shared" si="94"/>
        <v>5046893</v>
      </c>
      <c r="I192" s="26">
        <f t="shared" si="94"/>
        <v>5260498</v>
      </c>
    </row>
    <row r="193" spans="1:9" s="18" customFormat="1" x14ac:dyDescent="0.2">
      <c r="A193" s="24" t="s">
        <v>14</v>
      </c>
      <c r="B193" s="25" t="s">
        <v>10</v>
      </c>
      <c r="C193" s="25" t="s">
        <v>11</v>
      </c>
      <c r="D193" s="25" t="s">
        <v>155</v>
      </c>
      <c r="E193" s="25" t="s">
        <v>15</v>
      </c>
      <c r="F193" s="25" t="s">
        <v>0</v>
      </c>
      <c r="G193" s="26">
        <f t="shared" si="93"/>
        <v>4927986</v>
      </c>
      <c r="H193" s="26">
        <f t="shared" si="94"/>
        <v>5046893</v>
      </c>
      <c r="I193" s="26">
        <f t="shared" si="94"/>
        <v>5260498</v>
      </c>
    </row>
    <row r="194" spans="1:9" s="18" customFormat="1" ht="25.5" x14ac:dyDescent="0.2">
      <c r="A194" s="24" t="s">
        <v>16</v>
      </c>
      <c r="B194" s="25" t="s">
        <v>10</v>
      </c>
      <c r="C194" s="25" t="s">
        <v>11</v>
      </c>
      <c r="D194" s="25" t="s">
        <v>155</v>
      </c>
      <c r="E194" s="25" t="s">
        <v>17</v>
      </c>
      <c r="F194" s="25" t="s">
        <v>0</v>
      </c>
      <c r="G194" s="26">
        <f t="shared" si="93"/>
        <v>4927986</v>
      </c>
      <c r="H194" s="26">
        <f t="shared" si="94"/>
        <v>5046893</v>
      </c>
      <c r="I194" s="26">
        <f t="shared" si="94"/>
        <v>5260498</v>
      </c>
    </row>
    <row r="195" spans="1:9" s="18" customFormat="1" ht="27" x14ac:dyDescent="0.2">
      <c r="A195" s="30" t="s">
        <v>156</v>
      </c>
      <c r="B195" s="31" t="s">
        <v>10</v>
      </c>
      <c r="C195" s="31" t="s">
        <v>11</v>
      </c>
      <c r="D195" s="31" t="s">
        <v>155</v>
      </c>
      <c r="E195" s="31" t="s">
        <v>157</v>
      </c>
      <c r="F195" s="31" t="s">
        <v>0</v>
      </c>
      <c r="G195" s="32">
        <f t="shared" ref="G195:I195" si="95">G196+G197+G198</f>
        <v>4927986</v>
      </c>
      <c r="H195" s="32">
        <f t="shared" si="95"/>
        <v>5046893</v>
      </c>
      <c r="I195" s="32">
        <f t="shared" si="95"/>
        <v>5260498</v>
      </c>
    </row>
    <row r="196" spans="1:9" s="18" customFormat="1" x14ac:dyDescent="0.2">
      <c r="A196" s="22" t="s">
        <v>20</v>
      </c>
      <c r="B196" s="23" t="s">
        <v>10</v>
      </c>
      <c r="C196" s="23" t="s">
        <v>11</v>
      </c>
      <c r="D196" s="23" t="s">
        <v>155</v>
      </c>
      <c r="E196" s="23" t="s">
        <v>157</v>
      </c>
      <c r="F196" s="23" t="s">
        <v>21</v>
      </c>
      <c r="G196" s="12">
        <f>3457825+5550+56644+137068+1044263</f>
        <v>4701350</v>
      </c>
      <c r="H196" s="12">
        <f>3582307+5750+143005+1081856</f>
        <v>4812918</v>
      </c>
      <c r="I196" s="12">
        <f>3689776+5930+61030+149113+1114312</f>
        <v>5020161</v>
      </c>
    </row>
    <row r="197" spans="1:9" s="18" customFormat="1" x14ac:dyDescent="0.2">
      <c r="A197" s="22" t="s">
        <v>22</v>
      </c>
      <c r="B197" s="23" t="s">
        <v>10</v>
      </c>
      <c r="C197" s="23" t="s">
        <v>11</v>
      </c>
      <c r="D197" s="23" t="s">
        <v>155</v>
      </c>
      <c r="E197" s="23" t="s">
        <v>157</v>
      </c>
      <c r="F197" s="23" t="s">
        <v>23</v>
      </c>
      <c r="G197" s="12">
        <f>24000+6200+184996</f>
        <v>215196</v>
      </c>
      <c r="H197" s="12">
        <f>24000+6423+191700</f>
        <v>222123</v>
      </c>
      <c r="I197" s="12">
        <f>24000+6616+197514</f>
        <v>228130</v>
      </c>
    </row>
    <row r="198" spans="1:9" s="18" customFormat="1" x14ac:dyDescent="0.2">
      <c r="A198" s="22" t="s">
        <v>41</v>
      </c>
      <c r="B198" s="23" t="s">
        <v>10</v>
      </c>
      <c r="C198" s="23" t="s">
        <v>11</v>
      </c>
      <c r="D198" s="23" t="s">
        <v>155</v>
      </c>
      <c r="E198" s="23" t="s">
        <v>157</v>
      </c>
      <c r="F198" s="23" t="s">
        <v>42</v>
      </c>
      <c r="G198" s="12">
        <v>11440</v>
      </c>
      <c r="H198" s="12">
        <v>11852</v>
      </c>
      <c r="I198" s="12">
        <v>12207</v>
      </c>
    </row>
    <row r="199" spans="1:9" s="33" customFormat="1" ht="25.5" x14ac:dyDescent="0.2">
      <c r="A199" s="27" t="s">
        <v>215</v>
      </c>
      <c r="B199" s="28" t="s">
        <v>10</v>
      </c>
      <c r="C199" s="28" t="s">
        <v>0</v>
      </c>
      <c r="D199" s="28" t="s">
        <v>0</v>
      </c>
      <c r="E199" s="28" t="s">
        <v>0</v>
      </c>
      <c r="F199" s="28" t="s">
        <v>0</v>
      </c>
      <c r="G199" s="14">
        <f t="shared" ref="G199:I199" si="96">G200+G206+G227</f>
        <v>244663004</v>
      </c>
      <c r="H199" s="14">
        <f t="shared" si="96"/>
        <v>230155552</v>
      </c>
      <c r="I199" s="14">
        <f t="shared" si="96"/>
        <v>226237794</v>
      </c>
    </row>
    <row r="200" spans="1:9" s="33" customFormat="1" hidden="1" outlineLevel="1" x14ac:dyDescent="0.2">
      <c r="A200" s="24" t="s">
        <v>244</v>
      </c>
      <c r="B200" s="25" t="s">
        <v>10</v>
      </c>
      <c r="C200" s="25" t="s">
        <v>11</v>
      </c>
      <c r="D200" s="25" t="s">
        <v>0</v>
      </c>
      <c r="E200" s="25" t="s">
        <v>0</v>
      </c>
      <c r="F200" s="25" t="s">
        <v>0</v>
      </c>
      <c r="G200" s="17">
        <f t="shared" ref="G200:I204" si="97">G201</f>
        <v>0</v>
      </c>
      <c r="H200" s="17">
        <f t="shared" si="97"/>
        <v>0</v>
      </c>
      <c r="I200" s="17">
        <f t="shared" si="97"/>
        <v>0</v>
      </c>
    </row>
    <row r="201" spans="1:9" s="33" customFormat="1" hidden="1" outlineLevel="1" x14ac:dyDescent="0.2">
      <c r="A201" s="24" t="s">
        <v>51</v>
      </c>
      <c r="B201" s="25" t="s">
        <v>10</v>
      </c>
      <c r="C201" s="16" t="s">
        <v>11</v>
      </c>
      <c r="D201" s="16" t="s">
        <v>52</v>
      </c>
      <c r="E201" s="25" t="s">
        <v>0</v>
      </c>
      <c r="F201" s="25" t="s">
        <v>0</v>
      </c>
      <c r="G201" s="17">
        <f t="shared" si="97"/>
        <v>0</v>
      </c>
      <c r="H201" s="17">
        <f t="shared" si="97"/>
        <v>0</v>
      </c>
      <c r="I201" s="17">
        <f t="shared" si="97"/>
        <v>0</v>
      </c>
    </row>
    <row r="202" spans="1:9" s="33" customFormat="1" hidden="1" outlineLevel="1" x14ac:dyDescent="0.2">
      <c r="A202" s="24" t="s">
        <v>53</v>
      </c>
      <c r="B202" s="25" t="s">
        <v>10</v>
      </c>
      <c r="C202" s="16" t="s">
        <v>11</v>
      </c>
      <c r="D202" s="16" t="s">
        <v>52</v>
      </c>
      <c r="E202" s="25" t="s">
        <v>54</v>
      </c>
      <c r="F202" s="25" t="s">
        <v>0</v>
      </c>
      <c r="G202" s="17">
        <f t="shared" si="97"/>
        <v>0</v>
      </c>
      <c r="H202" s="17">
        <f t="shared" si="97"/>
        <v>0</v>
      </c>
      <c r="I202" s="17">
        <f t="shared" si="97"/>
        <v>0</v>
      </c>
    </row>
    <row r="203" spans="1:9" s="33" customFormat="1" hidden="1" outlineLevel="1" x14ac:dyDescent="0.2">
      <c r="A203" s="24" t="s">
        <v>245</v>
      </c>
      <c r="B203" s="25" t="s">
        <v>10</v>
      </c>
      <c r="C203" s="16" t="s">
        <v>11</v>
      </c>
      <c r="D203" s="16" t="s">
        <v>52</v>
      </c>
      <c r="E203" s="25" t="s">
        <v>246</v>
      </c>
      <c r="F203" s="25" t="s">
        <v>0</v>
      </c>
      <c r="G203" s="17">
        <f t="shared" si="97"/>
        <v>0</v>
      </c>
      <c r="H203" s="17">
        <f t="shared" si="97"/>
        <v>0</v>
      </c>
      <c r="I203" s="17">
        <f t="shared" si="97"/>
        <v>0</v>
      </c>
    </row>
    <row r="204" spans="1:9" s="33" customFormat="1" ht="13.5" hidden="1" outlineLevel="1" x14ac:dyDescent="0.2">
      <c r="A204" s="30" t="s">
        <v>247</v>
      </c>
      <c r="B204" s="31" t="s">
        <v>10</v>
      </c>
      <c r="C204" s="20" t="s">
        <v>11</v>
      </c>
      <c r="D204" s="20" t="s">
        <v>52</v>
      </c>
      <c r="E204" s="31" t="s">
        <v>248</v>
      </c>
      <c r="F204" s="31" t="s">
        <v>0</v>
      </c>
      <c r="G204" s="21">
        <f t="shared" si="97"/>
        <v>0</v>
      </c>
      <c r="H204" s="21">
        <f t="shared" si="97"/>
        <v>0</v>
      </c>
      <c r="I204" s="21">
        <f t="shared" si="97"/>
        <v>0</v>
      </c>
    </row>
    <row r="205" spans="1:9" s="33" customFormat="1" ht="25.5" hidden="1" outlineLevel="1" x14ac:dyDescent="0.2">
      <c r="A205" s="22" t="s">
        <v>249</v>
      </c>
      <c r="B205" s="23" t="s">
        <v>10</v>
      </c>
      <c r="C205" s="23" t="s">
        <v>11</v>
      </c>
      <c r="D205" s="23" t="s">
        <v>52</v>
      </c>
      <c r="E205" s="23" t="s">
        <v>248</v>
      </c>
      <c r="F205" s="23" t="s">
        <v>23</v>
      </c>
      <c r="G205" s="12">
        <v>0</v>
      </c>
      <c r="H205" s="12">
        <v>0</v>
      </c>
      <c r="I205" s="12">
        <v>0</v>
      </c>
    </row>
    <row r="206" spans="1:9" s="18" customFormat="1" collapsed="1" x14ac:dyDescent="0.2">
      <c r="A206" s="15" t="s">
        <v>224</v>
      </c>
      <c r="B206" s="16" t="s">
        <v>10</v>
      </c>
      <c r="C206" s="16" t="s">
        <v>32</v>
      </c>
      <c r="D206" s="16" t="s">
        <v>0</v>
      </c>
      <c r="E206" s="16" t="s">
        <v>0</v>
      </c>
      <c r="F206" s="16" t="s">
        <v>0</v>
      </c>
      <c r="G206" s="17">
        <f t="shared" ref="G206:I206" si="98">G207+G215</f>
        <v>106696816.2</v>
      </c>
      <c r="H206" s="17">
        <f t="shared" si="98"/>
        <v>98127663</v>
      </c>
      <c r="I206" s="17">
        <f t="shared" si="98"/>
        <v>101095260</v>
      </c>
    </row>
    <row r="207" spans="1:9" s="18" customFormat="1" x14ac:dyDescent="0.2">
      <c r="A207" s="15" t="s">
        <v>159</v>
      </c>
      <c r="B207" s="16" t="s">
        <v>10</v>
      </c>
      <c r="C207" s="16" t="s">
        <v>32</v>
      </c>
      <c r="D207" s="16" t="s">
        <v>108</v>
      </c>
      <c r="E207" s="16" t="s">
        <v>0</v>
      </c>
      <c r="F207" s="16" t="s">
        <v>0</v>
      </c>
      <c r="G207" s="17">
        <f t="shared" ref="G207:I207" si="99">G208</f>
        <v>398000</v>
      </c>
      <c r="H207" s="17">
        <f t="shared" si="99"/>
        <v>398000</v>
      </c>
      <c r="I207" s="17">
        <f t="shared" si="99"/>
        <v>0</v>
      </c>
    </row>
    <row r="208" spans="1:9" s="18" customFormat="1" ht="25.5" x14ac:dyDescent="0.2">
      <c r="A208" s="15" t="s">
        <v>160</v>
      </c>
      <c r="B208" s="16" t="s">
        <v>10</v>
      </c>
      <c r="C208" s="16" t="s">
        <v>32</v>
      </c>
      <c r="D208" s="16" t="s">
        <v>108</v>
      </c>
      <c r="E208" s="16" t="s">
        <v>161</v>
      </c>
      <c r="F208" s="16" t="s">
        <v>0</v>
      </c>
      <c r="G208" s="17">
        <f t="shared" ref="G208:I208" si="100">G209+G212</f>
        <v>398000</v>
      </c>
      <c r="H208" s="17">
        <f t="shared" si="100"/>
        <v>398000</v>
      </c>
      <c r="I208" s="17">
        <f t="shared" si="100"/>
        <v>0</v>
      </c>
    </row>
    <row r="209" spans="1:9" s="18" customFormat="1" ht="25.5" hidden="1" outlineLevel="1" x14ac:dyDescent="0.2">
      <c r="A209" s="15" t="s">
        <v>162</v>
      </c>
      <c r="B209" s="16" t="s">
        <v>10</v>
      </c>
      <c r="C209" s="16" t="s">
        <v>32</v>
      </c>
      <c r="D209" s="16" t="s">
        <v>108</v>
      </c>
      <c r="E209" s="16" t="s">
        <v>163</v>
      </c>
      <c r="F209" s="16" t="s">
        <v>0</v>
      </c>
      <c r="G209" s="17">
        <f t="shared" ref="G209:I210" si="101">G210</f>
        <v>0</v>
      </c>
      <c r="H209" s="17">
        <f t="shared" si="101"/>
        <v>0</v>
      </c>
      <c r="I209" s="17">
        <f t="shared" si="101"/>
        <v>0</v>
      </c>
    </row>
    <row r="210" spans="1:9" s="18" customFormat="1" ht="54" hidden="1" outlineLevel="1" x14ac:dyDescent="0.2">
      <c r="A210" s="19" t="s">
        <v>164</v>
      </c>
      <c r="B210" s="20" t="s">
        <v>10</v>
      </c>
      <c r="C210" s="20" t="s">
        <v>32</v>
      </c>
      <c r="D210" s="20" t="s">
        <v>108</v>
      </c>
      <c r="E210" s="20" t="s">
        <v>165</v>
      </c>
      <c r="F210" s="20" t="s">
        <v>0</v>
      </c>
      <c r="G210" s="21">
        <f t="shared" si="101"/>
        <v>0</v>
      </c>
      <c r="H210" s="21">
        <f t="shared" si="101"/>
        <v>0</v>
      </c>
      <c r="I210" s="21">
        <f t="shared" si="101"/>
        <v>0</v>
      </c>
    </row>
    <row r="211" spans="1:9" s="18" customFormat="1" hidden="1" outlineLevel="1" x14ac:dyDescent="0.2">
      <c r="A211" s="22" t="s">
        <v>22</v>
      </c>
      <c r="B211" s="23" t="s">
        <v>10</v>
      </c>
      <c r="C211" s="23" t="s">
        <v>32</v>
      </c>
      <c r="D211" s="23" t="s">
        <v>108</v>
      </c>
      <c r="E211" s="23" t="s">
        <v>165</v>
      </c>
      <c r="F211" s="23" t="s">
        <v>23</v>
      </c>
      <c r="G211" s="12">
        <v>0</v>
      </c>
      <c r="H211" s="12">
        <v>0</v>
      </c>
      <c r="I211" s="12">
        <v>0</v>
      </c>
    </row>
    <row r="212" spans="1:9" s="18" customFormat="1" collapsed="1" x14ac:dyDescent="0.2">
      <c r="A212" s="15" t="s">
        <v>236</v>
      </c>
      <c r="B212" s="16" t="s">
        <v>10</v>
      </c>
      <c r="C212" s="16" t="s">
        <v>32</v>
      </c>
      <c r="D212" s="16" t="s">
        <v>108</v>
      </c>
      <c r="E212" s="16" t="s">
        <v>235</v>
      </c>
      <c r="F212" s="16" t="s">
        <v>0</v>
      </c>
      <c r="G212" s="17">
        <f t="shared" ref="G212:I213" si="102">G213</f>
        <v>398000</v>
      </c>
      <c r="H212" s="17">
        <f t="shared" si="102"/>
        <v>398000</v>
      </c>
      <c r="I212" s="17">
        <f t="shared" si="102"/>
        <v>0</v>
      </c>
    </row>
    <row r="213" spans="1:9" s="18" customFormat="1" ht="54" x14ac:dyDescent="0.2">
      <c r="A213" s="19" t="s">
        <v>164</v>
      </c>
      <c r="B213" s="20" t="s">
        <v>10</v>
      </c>
      <c r="C213" s="20" t="s">
        <v>32</v>
      </c>
      <c r="D213" s="20" t="s">
        <v>108</v>
      </c>
      <c r="E213" s="20" t="s">
        <v>234</v>
      </c>
      <c r="F213" s="20" t="s">
        <v>0</v>
      </c>
      <c r="G213" s="21">
        <f t="shared" si="102"/>
        <v>398000</v>
      </c>
      <c r="H213" s="21">
        <f t="shared" si="102"/>
        <v>398000</v>
      </c>
      <c r="I213" s="21">
        <f t="shared" si="102"/>
        <v>0</v>
      </c>
    </row>
    <row r="214" spans="1:9" s="18" customFormat="1" x14ac:dyDescent="0.2">
      <c r="A214" s="22" t="s">
        <v>22</v>
      </c>
      <c r="B214" s="23" t="s">
        <v>10</v>
      </c>
      <c r="C214" s="23" t="s">
        <v>32</v>
      </c>
      <c r="D214" s="23" t="s">
        <v>108</v>
      </c>
      <c r="E214" s="23" t="s">
        <v>234</v>
      </c>
      <c r="F214" s="23" t="s">
        <v>23</v>
      </c>
      <c r="G214" s="12">
        <v>398000</v>
      </c>
      <c r="H214" s="12">
        <v>398000</v>
      </c>
      <c r="I214" s="12">
        <v>0</v>
      </c>
    </row>
    <row r="215" spans="1:9" s="18" customFormat="1" x14ac:dyDescent="0.2">
      <c r="A215" s="15" t="s">
        <v>166</v>
      </c>
      <c r="B215" s="16" t="s">
        <v>10</v>
      </c>
      <c r="C215" s="16" t="s">
        <v>32</v>
      </c>
      <c r="D215" s="16" t="s">
        <v>167</v>
      </c>
      <c r="E215" s="16" t="s">
        <v>0</v>
      </c>
      <c r="F215" s="16" t="s">
        <v>0</v>
      </c>
      <c r="G215" s="17">
        <f t="shared" ref="G215:I215" si="103">G216+G220</f>
        <v>106298816.2</v>
      </c>
      <c r="H215" s="17">
        <f t="shared" si="103"/>
        <v>97729663</v>
      </c>
      <c r="I215" s="17">
        <f t="shared" si="103"/>
        <v>101095260</v>
      </c>
    </row>
    <row r="216" spans="1:9" s="18" customFormat="1" x14ac:dyDescent="0.2">
      <c r="A216" s="15" t="s">
        <v>168</v>
      </c>
      <c r="B216" s="16" t="s">
        <v>10</v>
      </c>
      <c r="C216" s="16" t="s">
        <v>32</v>
      </c>
      <c r="D216" s="16" t="s">
        <v>167</v>
      </c>
      <c r="E216" s="16" t="s">
        <v>169</v>
      </c>
      <c r="F216" s="16" t="s">
        <v>0</v>
      </c>
      <c r="G216" s="17">
        <f t="shared" ref="G216:G218" si="104">G217</f>
        <v>22240000</v>
      </c>
      <c r="H216" s="17">
        <f t="shared" ref="H216:I218" si="105">H217</f>
        <v>3538421</v>
      </c>
      <c r="I216" s="17">
        <f t="shared" si="105"/>
        <v>4078281</v>
      </c>
    </row>
    <row r="217" spans="1:9" s="18" customFormat="1" x14ac:dyDescent="0.2">
      <c r="A217" s="15" t="s">
        <v>170</v>
      </c>
      <c r="B217" s="16" t="s">
        <v>10</v>
      </c>
      <c r="C217" s="16" t="s">
        <v>32</v>
      </c>
      <c r="D217" s="16" t="s">
        <v>167</v>
      </c>
      <c r="E217" s="16" t="s">
        <v>171</v>
      </c>
      <c r="F217" s="16" t="s">
        <v>0</v>
      </c>
      <c r="G217" s="17">
        <f t="shared" si="104"/>
        <v>22240000</v>
      </c>
      <c r="H217" s="17">
        <f t="shared" si="105"/>
        <v>3538421</v>
      </c>
      <c r="I217" s="17">
        <f t="shared" si="105"/>
        <v>4078281</v>
      </c>
    </row>
    <row r="218" spans="1:9" s="18" customFormat="1" ht="27" x14ac:dyDescent="0.2">
      <c r="A218" s="19" t="s">
        <v>172</v>
      </c>
      <c r="B218" s="20" t="s">
        <v>10</v>
      </c>
      <c r="C218" s="20" t="s">
        <v>32</v>
      </c>
      <c r="D218" s="20" t="s">
        <v>167</v>
      </c>
      <c r="E218" s="20" t="s">
        <v>173</v>
      </c>
      <c r="F218" s="20" t="s">
        <v>0</v>
      </c>
      <c r="G218" s="21">
        <f t="shared" si="104"/>
        <v>22240000</v>
      </c>
      <c r="H218" s="21">
        <f t="shared" si="105"/>
        <v>3538421</v>
      </c>
      <c r="I218" s="21">
        <f t="shared" si="105"/>
        <v>4078281</v>
      </c>
    </row>
    <row r="219" spans="1:9" s="18" customFormat="1" x14ac:dyDescent="0.2">
      <c r="A219" s="22" t="s">
        <v>22</v>
      </c>
      <c r="B219" s="23" t="s">
        <v>10</v>
      </c>
      <c r="C219" s="23" t="s">
        <v>32</v>
      </c>
      <c r="D219" s="23" t="s">
        <v>167</v>
      </c>
      <c r="E219" s="23" t="s">
        <v>173</v>
      </c>
      <c r="F219" s="23" t="s">
        <v>23</v>
      </c>
      <c r="G219" s="12">
        <v>22240000</v>
      </c>
      <c r="H219" s="12">
        <v>3538421</v>
      </c>
      <c r="I219" s="12">
        <v>4078281</v>
      </c>
    </row>
    <row r="220" spans="1:9" s="18" customFormat="1" ht="25.5" x14ac:dyDescent="0.2">
      <c r="A220" s="15" t="s">
        <v>174</v>
      </c>
      <c r="B220" s="16" t="s">
        <v>10</v>
      </c>
      <c r="C220" s="16" t="s">
        <v>32</v>
      </c>
      <c r="D220" s="16" t="s">
        <v>167</v>
      </c>
      <c r="E220" s="16" t="s">
        <v>175</v>
      </c>
      <c r="F220" s="16" t="s">
        <v>0</v>
      </c>
      <c r="G220" s="17">
        <f t="shared" ref="G220:I220" si="106">G221</f>
        <v>84058816.200000003</v>
      </c>
      <c r="H220" s="17">
        <f t="shared" si="106"/>
        <v>94191242</v>
      </c>
      <c r="I220" s="17">
        <f t="shared" si="106"/>
        <v>97016979</v>
      </c>
    </row>
    <row r="221" spans="1:9" s="18" customFormat="1" x14ac:dyDescent="0.2">
      <c r="A221" s="15" t="s">
        <v>176</v>
      </c>
      <c r="B221" s="16" t="s">
        <v>10</v>
      </c>
      <c r="C221" s="16" t="s">
        <v>32</v>
      </c>
      <c r="D221" s="16" t="s">
        <v>167</v>
      </c>
      <c r="E221" s="16" t="s">
        <v>177</v>
      </c>
      <c r="F221" s="16" t="s">
        <v>0</v>
      </c>
      <c r="G221" s="17">
        <f t="shared" ref="G221:I221" si="107">G222+G225</f>
        <v>84058816.200000003</v>
      </c>
      <c r="H221" s="17">
        <f t="shared" si="107"/>
        <v>94191242</v>
      </c>
      <c r="I221" s="17">
        <f t="shared" si="107"/>
        <v>97016979</v>
      </c>
    </row>
    <row r="222" spans="1:9" s="18" customFormat="1" ht="27" x14ac:dyDescent="0.2">
      <c r="A222" s="19" t="s">
        <v>178</v>
      </c>
      <c r="B222" s="20" t="s">
        <v>10</v>
      </c>
      <c r="C222" s="20" t="s">
        <v>32</v>
      </c>
      <c r="D222" s="20" t="s">
        <v>167</v>
      </c>
      <c r="E222" s="20" t="s">
        <v>179</v>
      </c>
      <c r="F222" s="20" t="s">
        <v>0</v>
      </c>
      <c r="G222" s="21">
        <f t="shared" ref="G222:I222" si="108">G223+G224</f>
        <v>84058816.200000003</v>
      </c>
      <c r="H222" s="21">
        <f t="shared" si="108"/>
        <v>94191242</v>
      </c>
      <c r="I222" s="21">
        <f t="shared" si="108"/>
        <v>97016979</v>
      </c>
    </row>
    <row r="223" spans="1:9" s="18" customFormat="1" x14ac:dyDescent="0.2">
      <c r="A223" s="22" t="s">
        <v>22</v>
      </c>
      <c r="B223" s="23" t="s">
        <v>10</v>
      </c>
      <c r="C223" s="23" t="s">
        <v>32</v>
      </c>
      <c r="D223" s="23" t="s">
        <v>167</v>
      </c>
      <c r="E223" s="23" t="s">
        <v>179</v>
      </c>
      <c r="F223" s="23" t="s">
        <v>23</v>
      </c>
      <c r="G223" s="12">
        <f>700000+79915751.2+1200000+2243065</f>
        <v>84058816.200000003</v>
      </c>
      <c r="H223" s="12">
        <f>763803+93427439</f>
        <v>94191242</v>
      </c>
      <c r="I223" s="12">
        <f>786717+96230262</f>
        <v>97016979</v>
      </c>
    </row>
    <row r="224" spans="1:9" s="18" customFormat="1" x14ac:dyDescent="0.2">
      <c r="A224" s="22" t="s">
        <v>39</v>
      </c>
      <c r="B224" s="23" t="s">
        <v>10</v>
      </c>
      <c r="C224" s="23" t="s">
        <v>32</v>
      </c>
      <c r="D224" s="23" t="s">
        <v>167</v>
      </c>
      <c r="E224" s="23" t="s">
        <v>179</v>
      </c>
      <c r="F224" s="23" t="s">
        <v>40</v>
      </c>
      <c r="G224" s="12">
        <v>0</v>
      </c>
      <c r="H224" s="12">
        <v>0</v>
      </c>
      <c r="I224" s="12">
        <v>0</v>
      </c>
    </row>
    <row r="225" spans="1:9" s="18" customFormat="1" ht="26.25" customHeight="1" x14ac:dyDescent="0.2">
      <c r="A225" s="19" t="s">
        <v>180</v>
      </c>
      <c r="B225" s="20" t="s">
        <v>10</v>
      </c>
      <c r="C225" s="20" t="s">
        <v>32</v>
      </c>
      <c r="D225" s="20" t="s">
        <v>167</v>
      </c>
      <c r="E225" s="20" t="s">
        <v>181</v>
      </c>
      <c r="F225" s="20" t="s">
        <v>0</v>
      </c>
      <c r="G225" s="35">
        <f t="shared" ref="G225:I225" si="109">G226</f>
        <v>0</v>
      </c>
      <c r="H225" s="35">
        <f t="shared" si="109"/>
        <v>0</v>
      </c>
      <c r="I225" s="35">
        <f t="shared" si="109"/>
        <v>0</v>
      </c>
    </row>
    <row r="226" spans="1:9" s="18" customFormat="1" ht="13.5" customHeight="1" x14ac:dyDescent="0.2">
      <c r="A226" s="22" t="s">
        <v>22</v>
      </c>
      <c r="B226" s="23" t="s">
        <v>10</v>
      </c>
      <c r="C226" s="23" t="s">
        <v>32</v>
      </c>
      <c r="D226" s="23" t="s">
        <v>167</v>
      </c>
      <c r="E226" s="23" t="s">
        <v>181</v>
      </c>
      <c r="F226" s="23" t="s">
        <v>23</v>
      </c>
      <c r="G226" s="12">
        <v>0</v>
      </c>
      <c r="H226" s="12">
        <v>0</v>
      </c>
      <c r="I226" s="12">
        <v>0</v>
      </c>
    </row>
    <row r="227" spans="1:9" s="18" customFormat="1" x14ac:dyDescent="0.2">
      <c r="A227" s="15" t="s">
        <v>225</v>
      </c>
      <c r="B227" s="16" t="s">
        <v>10</v>
      </c>
      <c r="C227" s="16" t="s">
        <v>108</v>
      </c>
      <c r="D227" s="16" t="s">
        <v>0</v>
      </c>
      <c r="E227" s="16" t="s">
        <v>0</v>
      </c>
      <c r="F227" s="16" t="s">
        <v>0</v>
      </c>
      <c r="G227" s="17">
        <f>G228+G250+G264+G290</f>
        <v>137966187.80000001</v>
      </c>
      <c r="H227" s="17">
        <f>H228+H250+H264+H290</f>
        <v>132027889</v>
      </c>
      <c r="I227" s="17">
        <f>I228+I250+I264+I290</f>
        <v>125142534</v>
      </c>
    </row>
    <row r="228" spans="1:9" s="18" customFormat="1" x14ac:dyDescent="0.2">
      <c r="A228" s="15" t="s">
        <v>109</v>
      </c>
      <c r="B228" s="16" t="s">
        <v>10</v>
      </c>
      <c r="C228" s="16" t="s">
        <v>108</v>
      </c>
      <c r="D228" s="16" t="s">
        <v>11</v>
      </c>
      <c r="E228" s="16" t="s">
        <v>0</v>
      </c>
      <c r="F228" s="16" t="s">
        <v>0</v>
      </c>
      <c r="G228" s="17">
        <f t="shared" ref="G228:I228" si="110">G229</f>
        <v>23363452.07</v>
      </c>
      <c r="H228" s="17">
        <f t="shared" si="110"/>
        <v>9454841</v>
      </c>
      <c r="I228" s="17">
        <f t="shared" si="110"/>
        <v>9738487</v>
      </c>
    </row>
    <row r="229" spans="1:9" s="18" customFormat="1" ht="25.5" x14ac:dyDescent="0.2">
      <c r="A229" s="15" t="s">
        <v>95</v>
      </c>
      <c r="B229" s="16" t="s">
        <v>10</v>
      </c>
      <c r="C229" s="16" t="s">
        <v>108</v>
      </c>
      <c r="D229" s="16" t="s">
        <v>11</v>
      </c>
      <c r="E229" s="16" t="s">
        <v>96</v>
      </c>
      <c r="F229" s="16" t="s">
        <v>0</v>
      </c>
      <c r="G229" s="17">
        <f t="shared" ref="G229:I229" si="111">G230+G232+G234+G243+G247</f>
        <v>23363452.07</v>
      </c>
      <c r="H229" s="17">
        <f t="shared" si="111"/>
        <v>9454841</v>
      </c>
      <c r="I229" s="17">
        <f t="shared" si="111"/>
        <v>9738487</v>
      </c>
    </row>
    <row r="230" spans="1:9" s="18" customFormat="1" ht="27" x14ac:dyDescent="0.2">
      <c r="A230" s="19" t="s">
        <v>110</v>
      </c>
      <c r="B230" s="20" t="s">
        <v>10</v>
      </c>
      <c r="C230" s="20" t="s">
        <v>108</v>
      </c>
      <c r="D230" s="20" t="s">
        <v>11</v>
      </c>
      <c r="E230" s="20" t="s">
        <v>239</v>
      </c>
      <c r="F230" s="20" t="s">
        <v>0</v>
      </c>
      <c r="G230" s="21">
        <f t="shared" ref="G230:I232" si="112">G231</f>
        <v>0</v>
      </c>
      <c r="H230" s="21">
        <f t="shared" si="112"/>
        <v>0</v>
      </c>
      <c r="I230" s="21">
        <f t="shared" si="112"/>
        <v>0</v>
      </c>
    </row>
    <row r="231" spans="1:9" s="18" customFormat="1" x14ac:dyDescent="0.2">
      <c r="A231" s="22" t="s">
        <v>39</v>
      </c>
      <c r="B231" s="23" t="s">
        <v>10</v>
      </c>
      <c r="C231" s="23" t="s">
        <v>108</v>
      </c>
      <c r="D231" s="23" t="s">
        <v>11</v>
      </c>
      <c r="E231" s="23" t="s">
        <v>239</v>
      </c>
      <c r="F231" s="23" t="s">
        <v>40</v>
      </c>
      <c r="G231" s="12">
        <v>0</v>
      </c>
      <c r="H231" s="12">
        <v>0</v>
      </c>
      <c r="I231" s="12">
        <v>0</v>
      </c>
    </row>
    <row r="232" spans="1:9" s="18" customFormat="1" ht="27" x14ac:dyDescent="0.2">
      <c r="A232" s="19" t="s">
        <v>253</v>
      </c>
      <c r="B232" s="20" t="s">
        <v>10</v>
      </c>
      <c r="C232" s="20" t="s">
        <v>108</v>
      </c>
      <c r="D232" s="20" t="s">
        <v>11</v>
      </c>
      <c r="E232" s="20" t="s">
        <v>252</v>
      </c>
      <c r="F232" s="20" t="s">
        <v>0</v>
      </c>
      <c r="G232" s="21">
        <f t="shared" ref="G232" si="113">G233</f>
        <v>0</v>
      </c>
      <c r="H232" s="21">
        <f t="shared" si="112"/>
        <v>0</v>
      </c>
      <c r="I232" s="21">
        <f t="shared" si="112"/>
        <v>0</v>
      </c>
    </row>
    <row r="233" spans="1:9" s="18" customFormat="1" x14ac:dyDescent="0.2">
      <c r="A233" s="22" t="s">
        <v>39</v>
      </c>
      <c r="B233" s="23" t="s">
        <v>10</v>
      </c>
      <c r="C233" s="23" t="s">
        <v>108</v>
      </c>
      <c r="D233" s="23" t="s">
        <v>11</v>
      </c>
      <c r="E233" s="23" t="s">
        <v>252</v>
      </c>
      <c r="F233" s="23" t="s">
        <v>40</v>
      </c>
      <c r="G233" s="12">
        <v>0</v>
      </c>
      <c r="H233" s="12">
        <v>0</v>
      </c>
      <c r="I233" s="12">
        <v>0</v>
      </c>
    </row>
    <row r="234" spans="1:9" s="18" customFormat="1" x14ac:dyDescent="0.2">
      <c r="A234" s="15" t="s">
        <v>112</v>
      </c>
      <c r="B234" s="16" t="s">
        <v>10</v>
      </c>
      <c r="C234" s="16" t="s">
        <v>108</v>
      </c>
      <c r="D234" s="16" t="s">
        <v>11</v>
      </c>
      <c r="E234" s="16" t="s">
        <v>113</v>
      </c>
      <c r="F234" s="16" t="s">
        <v>0</v>
      </c>
      <c r="G234" s="17">
        <f t="shared" ref="G234:I234" si="114">G235+G237+G240</f>
        <v>3964845</v>
      </c>
      <c r="H234" s="17">
        <f t="shared" si="114"/>
        <v>6317091</v>
      </c>
      <c r="I234" s="17">
        <f t="shared" si="114"/>
        <v>6506604</v>
      </c>
    </row>
    <row r="235" spans="1:9" s="18" customFormat="1" ht="27" x14ac:dyDescent="0.2">
      <c r="A235" s="19" t="s">
        <v>139</v>
      </c>
      <c r="B235" s="20" t="s">
        <v>10</v>
      </c>
      <c r="C235" s="20" t="s">
        <v>108</v>
      </c>
      <c r="D235" s="20" t="s">
        <v>11</v>
      </c>
      <c r="E235" s="20" t="s">
        <v>140</v>
      </c>
      <c r="F235" s="20" t="s">
        <v>0</v>
      </c>
      <c r="G235" s="21">
        <f t="shared" ref="G235:I235" si="115">G236</f>
        <v>3506604</v>
      </c>
      <c r="H235" s="21">
        <f t="shared" si="115"/>
        <v>6317091</v>
      </c>
      <c r="I235" s="21">
        <f t="shared" si="115"/>
        <v>6506604</v>
      </c>
    </row>
    <row r="236" spans="1:9" s="18" customFormat="1" x14ac:dyDescent="0.2">
      <c r="A236" s="22" t="s">
        <v>22</v>
      </c>
      <c r="B236" s="23" t="s">
        <v>10</v>
      </c>
      <c r="C236" s="23" t="s">
        <v>108</v>
      </c>
      <c r="D236" s="23" t="s">
        <v>11</v>
      </c>
      <c r="E236" s="23" t="s">
        <v>140</v>
      </c>
      <c r="F236" s="23" t="s">
        <v>23</v>
      </c>
      <c r="G236" s="12">
        <v>3506604</v>
      </c>
      <c r="H236" s="12">
        <v>6317091</v>
      </c>
      <c r="I236" s="12">
        <v>6506604</v>
      </c>
    </row>
    <row r="237" spans="1:9" s="18" customFormat="1" ht="13.5" x14ac:dyDescent="0.2">
      <c r="A237" s="19" t="s">
        <v>238</v>
      </c>
      <c r="B237" s="20" t="s">
        <v>10</v>
      </c>
      <c r="C237" s="20" t="s">
        <v>108</v>
      </c>
      <c r="D237" s="20" t="s">
        <v>11</v>
      </c>
      <c r="E237" s="20" t="s">
        <v>237</v>
      </c>
      <c r="F237" s="20" t="s">
        <v>0</v>
      </c>
      <c r="G237" s="21">
        <f t="shared" ref="G237:I237" si="116">G238+G239</f>
        <v>458241</v>
      </c>
      <c r="H237" s="21">
        <f t="shared" si="116"/>
        <v>0</v>
      </c>
      <c r="I237" s="21">
        <f t="shared" si="116"/>
        <v>0</v>
      </c>
    </row>
    <row r="238" spans="1:9" s="18" customFormat="1" x14ac:dyDescent="0.2">
      <c r="A238" s="22" t="s">
        <v>22</v>
      </c>
      <c r="B238" s="23" t="s">
        <v>10</v>
      </c>
      <c r="C238" s="23" t="s">
        <v>108</v>
      </c>
      <c r="D238" s="23" t="s">
        <v>11</v>
      </c>
      <c r="E238" s="23" t="s">
        <v>237</v>
      </c>
      <c r="F238" s="23" t="s">
        <v>23</v>
      </c>
      <c r="G238" s="12">
        <v>458241</v>
      </c>
      <c r="H238" s="12">
        <v>0</v>
      </c>
      <c r="I238" s="12">
        <v>0</v>
      </c>
    </row>
    <row r="239" spans="1:9" s="18" customFormat="1" x14ac:dyDescent="0.2">
      <c r="A239" s="22" t="s">
        <v>39</v>
      </c>
      <c r="B239" s="23" t="s">
        <v>10</v>
      </c>
      <c r="C239" s="23" t="s">
        <v>108</v>
      </c>
      <c r="D239" s="23" t="s">
        <v>11</v>
      </c>
      <c r="E239" s="23" t="s">
        <v>237</v>
      </c>
      <c r="F239" s="23" t="s">
        <v>40</v>
      </c>
      <c r="G239" s="12">
        <v>0</v>
      </c>
      <c r="H239" s="12">
        <v>0</v>
      </c>
      <c r="I239" s="12">
        <v>0</v>
      </c>
    </row>
    <row r="240" spans="1:9" s="18" customFormat="1" ht="13.5" x14ac:dyDescent="0.2">
      <c r="A240" s="19" t="s">
        <v>114</v>
      </c>
      <c r="B240" s="20" t="s">
        <v>10</v>
      </c>
      <c r="C240" s="20" t="s">
        <v>108</v>
      </c>
      <c r="D240" s="20" t="s">
        <v>11</v>
      </c>
      <c r="E240" s="20" t="s">
        <v>115</v>
      </c>
      <c r="F240" s="20" t="s">
        <v>0</v>
      </c>
      <c r="G240" s="21">
        <f t="shared" ref="G240:I240" si="117">G241+G242</f>
        <v>0</v>
      </c>
      <c r="H240" s="21">
        <f t="shared" si="117"/>
        <v>0</v>
      </c>
      <c r="I240" s="21">
        <f t="shared" si="117"/>
        <v>0</v>
      </c>
    </row>
    <row r="241" spans="1:9" s="18" customFormat="1" x14ac:dyDescent="0.2">
      <c r="A241" s="22" t="s">
        <v>22</v>
      </c>
      <c r="B241" s="23" t="s">
        <v>10</v>
      </c>
      <c r="C241" s="23" t="s">
        <v>108</v>
      </c>
      <c r="D241" s="23" t="s">
        <v>11</v>
      </c>
      <c r="E241" s="23" t="s">
        <v>115</v>
      </c>
      <c r="F241" s="23" t="s">
        <v>23</v>
      </c>
      <c r="G241" s="12">
        <v>0</v>
      </c>
      <c r="H241" s="12">
        <v>0</v>
      </c>
      <c r="I241" s="12">
        <v>0</v>
      </c>
    </row>
    <row r="242" spans="1:9" s="18" customFormat="1" x14ac:dyDescent="0.2">
      <c r="A242" s="22" t="s">
        <v>39</v>
      </c>
      <c r="B242" s="23" t="s">
        <v>10</v>
      </c>
      <c r="C242" s="23" t="s">
        <v>108</v>
      </c>
      <c r="D242" s="23" t="s">
        <v>11</v>
      </c>
      <c r="E242" s="23" t="s">
        <v>115</v>
      </c>
      <c r="F242" s="23" t="s">
        <v>40</v>
      </c>
      <c r="G242" s="12">
        <v>0</v>
      </c>
      <c r="H242" s="12">
        <v>0</v>
      </c>
      <c r="I242" s="12">
        <v>0</v>
      </c>
    </row>
    <row r="243" spans="1:9" s="18" customFormat="1" ht="13.5" customHeight="1" x14ac:dyDescent="0.2">
      <c r="A243" s="15" t="s">
        <v>182</v>
      </c>
      <c r="B243" s="16" t="s">
        <v>10</v>
      </c>
      <c r="C243" s="16" t="s">
        <v>108</v>
      </c>
      <c r="D243" s="16" t="s">
        <v>11</v>
      </c>
      <c r="E243" s="16" t="s">
        <v>183</v>
      </c>
      <c r="F243" s="16" t="s">
        <v>0</v>
      </c>
      <c r="G243" s="17">
        <f t="shared" ref="G243:I243" si="118">G244</f>
        <v>18964127.07</v>
      </c>
      <c r="H243" s="17">
        <f t="shared" si="118"/>
        <v>2720700</v>
      </c>
      <c r="I243" s="17">
        <f t="shared" si="118"/>
        <v>2802321</v>
      </c>
    </row>
    <row r="244" spans="1:9" s="18" customFormat="1" ht="13.5" x14ac:dyDescent="0.2">
      <c r="A244" s="19" t="s">
        <v>184</v>
      </c>
      <c r="B244" s="20" t="s">
        <v>10</v>
      </c>
      <c r="C244" s="20" t="s">
        <v>108</v>
      </c>
      <c r="D244" s="20" t="s">
        <v>11</v>
      </c>
      <c r="E244" s="20" t="s">
        <v>185</v>
      </c>
      <c r="F244" s="20" t="s">
        <v>0</v>
      </c>
      <c r="G244" s="21">
        <f t="shared" ref="G244:I244" si="119">G245+G246</f>
        <v>18964127.07</v>
      </c>
      <c r="H244" s="21">
        <f t="shared" si="119"/>
        <v>2720700</v>
      </c>
      <c r="I244" s="21">
        <f t="shared" si="119"/>
        <v>2802321</v>
      </c>
    </row>
    <row r="245" spans="1:9" s="18" customFormat="1" x14ac:dyDescent="0.2">
      <c r="A245" s="22" t="s">
        <v>22</v>
      </c>
      <c r="B245" s="23" t="s">
        <v>10</v>
      </c>
      <c r="C245" s="23" t="s">
        <v>108</v>
      </c>
      <c r="D245" s="23" t="s">
        <v>11</v>
      </c>
      <c r="E245" s="23" t="s">
        <v>185</v>
      </c>
      <c r="F245" s="23" t="s">
        <v>23</v>
      </c>
      <c r="G245" s="12">
        <v>2802321</v>
      </c>
      <c r="H245" s="12">
        <v>2720700</v>
      </c>
      <c r="I245" s="12">
        <v>2802321</v>
      </c>
    </row>
    <row r="246" spans="1:9" s="18" customFormat="1" x14ac:dyDescent="0.2">
      <c r="A246" s="22" t="s">
        <v>41</v>
      </c>
      <c r="B246" s="23" t="s">
        <v>10</v>
      </c>
      <c r="C246" s="23" t="s">
        <v>108</v>
      </c>
      <c r="D246" s="23" t="s">
        <v>11</v>
      </c>
      <c r="E246" s="23" t="s">
        <v>185</v>
      </c>
      <c r="F246" s="23" t="s">
        <v>42</v>
      </c>
      <c r="G246" s="12">
        <v>16161806.07</v>
      </c>
      <c r="H246" s="12">
        <v>0</v>
      </c>
      <c r="I246" s="12">
        <v>0</v>
      </c>
    </row>
    <row r="247" spans="1:9" s="18" customFormat="1" ht="25.5" x14ac:dyDescent="0.2">
      <c r="A247" s="15" t="s">
        <v>186</v>
      </c>
      <c r="B247" s="16" t="s">
        <v>10</v>
      </c>
      <c r="C247" s="16" t="s">
        <v>108</v>
      </c>
      <c r="D247" s="16" t="s">
        <v>11</v>
      </c>
      <c r="E247" s="16" t="s">
        <v>187</v>
      </c>
      <c r="F247" s="16" t="s">
        <v>0</v>
      </c>
      <c r="G247" s="17">
        <f t="shared" ref="G247:G248" si="120">G248</f>
        <v>434480</v>
      </c>
      <c r="H247" s="17">
        <f t="shared" ref="H247:I248" si="121">H248</f>
        <v>417050</v>
      </c>
      <c r="I247" s="17">
        <f t="shared" si="121"/>
        <v>429562</v>
      </c>
    </row>
    <row r="248" spans="1:9" s="18" customFormat="1" ht="27.75" customHeight="1" x14ac:dyDescent="0.2">
      <c r="A248" s="19" t="s">
        <v>188</v>
      </c>
      <c r="B248" s="20" t="s">
        <v>10</v>
      </c>
      <c r="C248" s="20" t="s">
        <v>108</v>
      </c>
      <c r="D248" s="20" t="s">
        <v>11</v>
      </c>
      <c r="E248" s="20" t="s">
        <v>189</v>
      </c>
      <c r="F248" s="20" t="s">
        <v>0</v>
      </c>
      <c r="G248" s="21">
        <f t="shared" si="120"/>
        <v>434480</v>
      </c>
      <c r="H248" s="21">
        <f t="shared" si="121"/>
        <v>417050</v>
      </c>
      <c r="I248" s="21">
        <f t="shared" si="121"/>
        <v>429562</v>
      </c>
    </row>
    <row r="249" spans="1:9" s="18" customFormat="1" x14ac:dyDescent="0.2">
      <c r="A249" s="22" t="s">
        <v>22</v>
      </c>
      <c r="B249" s="23" t="s">
        <v>10</v>
      </c>
      <c r="C249" s="23" t="s">
        <v>108</v>
      </c>
      <c r="D249" s="23" t="s">
        <v>11</v>
      </c>
      <c r="E249" s="23" t="s">
        <v>189</v>
      </c>
      <c r="F249" s="23" t="s">
        <v>23</v>
      </c>
      <c r="G249" s="12">
        <v>434480</v>
      </c>
      <c r="H249" s="12">
        <v>417050</v>
      </c>
      <c r="I249" s="12">
        <v>429562</v>
      </c>
    </row>
    <row r="250" spans="1:9" s="18" customFormat="1" x14ac:dyDescent="0.2">
      <c r="A250" s="15" t="s">
        <v>190</v>
      </c>
      <c r="B250" s="16" t="s">
        <v>10</v>
      </c>
      <c r="C250" s="16" t="s">
        <v>108</v>
      </c>
      <c r="D250" s="16" t="s">
        <v>28</v>
      </c>
      <c r="E250" s="16" t="s">
        <v>0</v>
      </c>
      <c r="F250" s="16" t="s">
        <v>0</v>
      </c>
      <c r="G250" s="17">
        <f t="shared" ref="G250:I250" si="122">G251</f>
        <v>9758551.7300000004</v>
      </c>
      <c r="H250" s="17">
        <f t="shared" si="122"/>
        <v>11594869</v>
      </c>
      <c r="I250" s="17">
        <f t="shared" si="122"/>
        <v>3007971</v>
      </c>
    </row>
    <row r="251" spans="1:9" s="18" customFormat="1" ht="25.5" x14ac:dyDescent="0.2">
      <c r="A251" s="15" t="s">
        <v>95</v>
      </c>
      <c r="B251" s="16" t="s">
        <v>10</v>
      </c>
      <c r="C251" s="16" t="s">
        <v>108</v>
      </c>
      <c r="D251" s="16" t="s">
        <v>28</v>
      </c>
      <c r="E251" s="16" t="s">
        <v>96</v>
      </c>
      <c r="F251" s="16" t="s">
        <v>0</v>
      </c>
      <c r="G251" s="17">
        <f>G252+G259</f>
        <v>9758551.7300000004</v>
      </c>
      <c r="H251" s="17">
        <f>H252+H259</f>
        <v>11594869</v>
      </c>
      <c r="I251" s="17">
        <f>I252+I259</f>
        <v>3007971</v>
      </c>
    </row>
    <row r="252" spans="1:9" s="18" customFormat="1" ht="25.5" x14ac:dyDescent="0.2">
      <c r="A252" s="15" t="s">
        <v>97</v>
      </c>
      <c r="B252" s="16" t="s">
        <v>10</v>
      </c>
      <c r="C252" s="16" t="s">
        <v>108</v>
      </c>
      <c r="D252" s="16" t="s">
        <v>28</v>
      </c>
      <c r="E252" s="16" t="s">
        <v>98</v>
      </c>
      <c r="F252" s="16" t="s">
        <v>0</v>
      </c>
      <c r="G252" s="17">
        <f t="shared" ref="G252:I252" si="123">G253+G256</f>
        <v>3077231.4299999997</v>
      </c>
      <c r="H252" s="17">
        <f t="shared" si="123"/>
        <v>5000505</v>
      </c>
      <c r="I252" s="17">
        <f t="shared" si="123"/>
        <v>0</v>
      </c>
    </row>
    <row r="253" spans="1:9" s="18" customFormat="1" ht="27" x14ac:dyDescent="0.2">
      <c r="A253" s="19" t="s">
        <v>110</v>
      </c>
      <c r="B253" s="20" t="s">
        <v>10</v>
      </c>
      <c r="C253" s="20" t="s">
        <v>108</v>
      </c>
      <c r="D253" s="20" t="s">
        <v>28</v>
      </c>
      <c r="E253" s="20" t="s">
        <v>111</v>
      </c>
      <c r="F253" s="20" t="s">
        <v>0</v>
      </c>
      <c r="G253" s="21">
        <f t="shared" ref="G253:I253" si="124">G255+G254</f>
        <v>0</v>
      </c>
      <c r="H253" s="21">
        <f t="shared" si="124"/>
        <v>0</v>
      </c>
      <c r="I253" s="21">
        <f t="shared" si="124"/>
        <v>0</v>
      </c>
    </row>
    <row r="254" spans="1:9" s="18" customFormat="1" x14ac:dyDescent="0.2">
      <c r="A254" s="22" t="s">
        <v>22</v>
      </c>
      <c r="B254" s="23" t="s">
        <v>10</v>
      </c>
      <c r="C254" s="23" t="s">
        <v>108</v>
      </c>
      <c r="D254" s="23" t="s">
        <v>28</v>
      </c>
      <c r="E254" s="23" t="s">
        <v>111</v>
      </c>
      <c r="F254" s="23">
        <v>200</v>
      </c>
      <c r="G254" s="52">
        <v>0</v>
      </c>
      <c r="H254" s="12">
        <v>0</v>
      </c>
      <c r="I254" s="12">
        <v>0</v>
      </c>
    </row>
    <row r="255" spans="1:9" s="18" customFormat="1" x14ac:dyDescent="0.2">
      <c r="A255" s="22" t="s">
        <v>39</v>
      </c>
      <c r="B255" s="23" t="s">
        <v>10</v>
      </c>
      <c r="C255" s="23" t="s">
        <v>108</v>
      </c>
      <c r="D255" s="23" t="s">
        <v>28</v>
      </c>
      <c r="E255" s="23" t="s">
        <v>111</v>
      </c>
      <c r="F255" s="23" t="s">
        <v>40</v>
      </c>
      <c r="G255" s="12">
        <v>0</v>
      </c>
      <c r="H255" s="12">
        <v>0</v>
      </c>
      <c r="I255" s="12">
        <v>0</v>
      </c>
    </row>
    <row r="256" spans="1:9" s="18" customFormat="1" ht="27" x14ac:dyDescent="0.2">
      <c r="A256" s="19" t="s">
        <v>110</v>
      </c>
      <c r="B256" s="20" t="s">
        <v>10</v>
      </c>
      <c r="C256" s="20" t="s">
        <v>108</v>
      </c>
      <c r="D256" s="20" t="s">
        <v>28</v>
      </c>
      <c r="E256" s="20" t="s">
        <v>239</v>
      </c>
      <c r="F256" s="20" t="s">
        <v>0</v>
      </c>
      <c r="G256" s="21">
        <f>G258+G257</f>
        <v>3077231.4299999997</v>
      </c>
      <c r="H256" s="21">
        <f t="shared" ref="H256:I256" si="125">H258+H257</f>
        <v>5000505</v>
      </c>
      <c r="I256" s="21">
        <f t="shared" si="125"/>
        <v>0</v>
      </c>
    </row>
    <row r="257" spans="1:9" s="18" customFormat="1" ht="17.25" customHeight="1" x14ac:dyDescent="0.2">
      <c r="A257" s="22" t="s">
        <v>22</v>
      </c>
      <c r="B257" s="23" t="s">
        <v>10</v>
      </c>
      <c r="C257" s="23" t="s">
        <v>108</v>
      </c>
      <c r="D257" s="23" t="s">
        <v>28</v>
      </c>
      <c r="E257" s="23" t="s">
        <v>261</v>
      </c>
      <c r="F257" s="23">
        <v>200</v>
      </c>
      <c r="G257" s="52">
        <v>2042231.43</v>
      </c>
      <c r="H257" s="12">
        <v>0</v>
      </c>
      <c r="I257" s="12">
        <v>0</v>
      </c>
    </row>
    <row r="258" spans="1:9" s="18" customFormat="1" ht="15.75" customHeight="1" x14ac:dyDescent="0.2">
      <c r="A258" s="22" t="s">
        <v>39</v>
      </c>
      <c r="B258" s="23" t="s">
        <v>10</v>
      </c>
      <c r="C258" s="23" t="s">
        <v>108</v>
      </c>
      <c r="D258" s="23" t="s">
        <v>28</v>
      </c>
      <c r="E258" s="23" t="s">
        <v>261</v>
      </c>
      <c r="F258" s="23" t="s">
        <v>40</v>
      </c>
      <c r="G258" s="12">
        <v>1035000</v>
      </c>
      <c r="H258" s="12">
        <v>5000505</v>
      </c>
      <c r="I258" s="12">
        <v>0</v>
      </c>
    </row>
    <row r="259" spans="1:9" s="18" customFormat="1" x14ac:dyDescent="0.2">
      <c r="A259" s="15" t="s">
        <v>191</v>
      </c>
      <c r="B259" s="16" t="s">
        <v>10</v>
      </c>
      <c r="C259" s="16" t="s">
        <v>108</v>
      </c>
      <c r="D259" s="16" t="s">
        <v>28</v>
      </c>
      <c r="E259" s="16" t="s">
        <v>192</v>
      </c>
      <c r="F259" s="16" t="s">
        <v>0</v>
      </c>
      <c r="G259" s="17">
        <f t="shared" ref="G259:I259" si="126">G260</f>
        <v>6681320.2999999998</v>
      </c>
      <c r="H259" s="17">
        <f t="shared" si="126"/>
        <v>6594364</v>
      </c>
      <c r="I259" s="17">
        <f t="shared" si="126"/>
        <v>3007971</v>
      </c>
    </row>
    <row r="260" spans="1:9" s="18" customFormat="1" ht="15" customHeight="1" x14ac:dyDescent="0.2">
      <c r="A260" s="19" t="s">
        <v>193</v>
      </c>
      <c r="B260" s="20" t="s">
        <v>10</v>
      </c>
      <c r="C260" s="20" t="s">
        <v>108</v>
      </c>
      <c r="D260" s="20" t="s">
        <v>28</v>
      </c>
      <c r="E260" s="20" t="s">
        <v>194</v>
      </c>
      <c r="F260" s="20" t="s">
        <v>0</v>
      </c>
      <c r="G260" s="21">
        <f t="shared" ref="G260:I260" si="127">G261+G262+G263</f>
        <v>6681320.2999999998</v>
      </c>
      <c r="H260" s="21">
        <f t="shared" si="127"/>
        <v>6594364</v>
      </c>
      <c r="I260" s="21">
        <f t="shared" si="127"/>
        <v>3007971</v>
      </c>
    </row>
    <row r="261" spans="1:9" s="18" customFormat="1" x14ac:dyDescent="0.2">
      <c r="A261" s="22" t="s">
        <v>22</v>
      </c>
      <c r="B261" s="23" t="s">
        <v>10</v>
      </c>
      <c r="C261" s="23" t="s">
        <v>108</v>
      </c>
      <c r="D261" s="23" t="s">
        <v>28</v>
      </c>
      <c r="E261" s="23" t="s">
        <v>194</v>
      </c>
      <c r="F261" s="23" t="s">
        <v>23</v>
      </c>
      <c r="G261" s="12">
        <f>1936440+109880.3</f>
        <v>2046320.3</v>
      </c>
      <c r="H261" s="12">
        <v>1859438</v>
      </c>
      <c r="I261" s="12">
        <v>0</v>
      </c>
    </row>
    <row r="262" spans="1:9" s="18" customFormat="1" x14ac:dyDescent="0.2">
      <c r="A262" s="22" t="s">
        <v>39</v>
      </c>
      <c r="B262" s="23" t="s">
        <v>10</v>
      </c>
      <c r="C262" s="23" t="s">
        <v>108</v>
      </c>
      <c r="D262" s="23" t="s">
        <v>28</v>
      </c>
      <c r="E262" s="23" t="s">
        <v>194</v>
      </c>
      <c r="F262" s="23" t="s">
        <v>40</v>
      </c>
      <c r="G262" s="12">
        <v>0</v>
      </c>
      <c r="H262" s="12">
        <v>0</v>
      </c>
      <c r="I262" s="12">
        <v>0</v>
      </c>
    </row>
    <row r="263" spans="1:9" s="18" customFormat="1" x14ac:dyDescent="0.2">
      <c r="A263" s="22" t="s">
        <v>41</v>
      </c>
      <c r="B263" s="23" t="s">
        <v>10</v>
      </c>
      <c r="C263" s="23" t="s">
        <v>108</v>
      </c>
      <c r="D263" s="23" t="s">
        <v>28</v>
      </c>
      <c r="E263" s="23" t="s">
        <v>194</v>
      </c>
      <c r="F263" s="23" t="s">
        <v>42</v>
      </c>
      <c r="G263" s="12">
        <v>4635000</v>
      </c>
      <c r="H263" s="12">
        <v>4734926</v>
      </c>
      <c r="I263" s="12">
        <v>3007971</v>
      </c>
    </row>
    <row r="264" spans="1:9" s="18" customFormat="1" x14ac:dyDescent="0.2">
      <c r="A264" s="15" t="s">
        <v>195</v>
      </c>
      <c r="B264" s="16" t="s">
        <v>10</v>
      </c>
      <c r="C264" s="16" t="s">
        <v>108</v>
      </c>
      <c r="D264" s="16" t="s">
        <v>13</v>
      </c>
      <c r="E264" s="16" t="s">
        <v>0</v>
      </c>
      <c r="F264" s="16" t="s">
        <v>0</v>
      </c>
      <c r="G264" s="17">
        <f t="shared" ref="G264:I264" si="128">G265</f>
        <v>51587523</v>
      </c>
      <c r="H264" s="17">
        <f t="shared" si="128"/>
        <v>55787724</v>
      </c>
      <c r="I264" s="17">
        <f t="shared" si="128"/>
        <v>55549907</v>
      </c>
    </row>
    <row r="265" spans="1:9" s="18" customFormat="1" ht="25.5" x14ac:dyDescent="0.2">
      <c r="A265" s="15" t="s">
        <v>174</v>
      </c>
      <c r="B265" s="16" t="s">
        <v>10</v>
      </c>
      <c r="C265" s="16" t="s">
        <v>108</v>
      </c>
      <c r="D265" s="16" t="s">
        <v>13</v>
      </c>
      <c r="E265" s="16" t="s">
        <v>175</v>
      </c>
      <c r="F265" s="16" t="s">
        <v>0</v>
      </c>
      <c r="G265" s="17">
        <f t="shared" ref="G265:I265" si="129">G266+G269</f>
        <v>51587523</v>
      </c>
      <c r="H265" s="17">
        <f t="shared" si="129"/>
        <v>55787724</v>
      </c>
      <c r="I265" s="17">
        <f t="shared" si="129"/>
        <v>55549907</v>
      </c>
    </row>
    <row r="266" spans="1:9" s="18" customFormat="1" ht="25.5" customHeight="1" x14ac:dyDescent="0.2">
      <c r="A266" s="15" t="s">
        <v>196</v>
      </c>
      <c r="B266" s="16" t="s">
        <v>10</v>
      </c>
      <c r="C266" s="16" t="s">
        <v>108</v>
      </c>
      <c r="D266" s="16" t="s">
        <v>13</v>
      </c>
      <c r="E266" s="16" t="s">
        <v>197</v>
      </c>
      <c r="F266" s="16" t="s">
        <v>0</v>
      </c>
      <c r="G266" s="17">
        <f t="shared" ref="G266:G267" si="130">G267</f>
        <v>0</v>
      </c>
      <c r="H266" s="17">
        <f t="shared" ref="H266:I267" si="131">H267</f>
        <v>0</v>
      </c>
      <c r="I266" s="17">
        <f t="shared" si="131"/>
        <v>0</v>
      </c>
    </row>
    <row r="267" spans="1:9" s="18" customFormat="1" ht="39.75" customHeight="1" x14ac:dyDescent="0.2">
      <c r="A267" s="19" t="s">
        <v>198</v>
      </c>
      <c r="B267" s="20" t="s">
        <v>10</v>
      </c>
      <c r="C267" s="20" t="s">
        <v>108</v>
      </c>
      <c r="D267" s="20" t="s">
        <v>13</v>
      </c>
      <c r="E267" s="20" t="s">
        <v>199</v>
      </c>
      <c r="F267" s="20" t="s">
        <v>0</v>
      </c>
      <c r="G267" s="21">
        <f t="shared" si="130"/>
        <v>0</v>
      </c>
      <c r="H267" s="21">
        <f t="shared" si="131"/>
        <v>0</v>
      </c>
      <c r="I267" s="21">
        <f t="shared" si="131"/>
        <v>0</v>
      </c>
    </row>
    <row r="268" spans="1:9" s="18" customFormat="1" x14ac:dyDescent="0.2">
      <c r="A268" s="22" t="s">
        <v>22</v>
      </c>
      <c r="B268" s="23" t="s">
        <v>10</v>
      </c>
      <c r="C268" s="23" t="s">
        <v>108</v>
      </c>
      <c r="D268" s="23" t="s">
        <v>13</v>
      </c>
      <c r="E268" s="23" t="s">
        <v>199</v>
      </c>
      <c r="F268" s="23" t="s">
        <v>23</v>
      </c>
      <c r="G268" s="12">
        <v>0</v>
      </c>
      <c r="H268" s="12">
        <v>0</v>
      </c>
      <c r="I268" s="12">
        <v>0</v>
      </c>
    </row>
    <row r="269" spans="1:9" s="18" customFormat="1" x14ac:dyDescent="0.2">
      <c r="A269" s="15" t="s">
        <v>176</v>
      </c>
      <c r="B269" s="16" t="s">
        <v>10</v>
      </c>
      <c r="C269" s="16" t="s">
        <v>108</v>
      </c>
      <c r="D269" s="16" t="s">
        <v>13</v>
      </c>
      <c r="E269" s="16" t="s">
        <v>177</v>
      </c>
      <c r="F269" s="16" t="s">
        <v>0</v>
      </c>
      <c r="G269" s="17">
        <f t="shared" ref="G269:I269" si="132">G270+G272+G274+G276+G278+G282+G284+G286+G288</f>
        <v>51587523</v>
      </c>
      <c r="H269" s="17">
        <f t="shared" si="132"/>
        <v>55787724</v>
      </c>
      <c r="I269" s="17">
        <f t="shared" si="132"/>
        <v>55549907</v>
      </c>
    </row>
    <row r="270" spans="1:9" s="18" customFormat="1" ht="13.5" x14ac:dyDescent="0.2">
      <c r="A270" s="19" t="s">
        <v>200</v>
      </c>
      <c r="B270" s="20" t="s">
        <v>10</v>
      </c>
      <c r="C270" s="20" t="s">
        <v>108</v>
      </c>
      <c r="D270" s="20" t="s">
        <v>13</v>
      </c>
      <c r="E270" s="20" t="s">
        <v>201</v>
      </c>
      <c r="F270" s="20" t="s">
        <v>0</v>
      </c>
      <c r="G270" s="35">
        <f t="shared" ref="G270:I270" si="133">G271</f>
        <v>12706702</v>
      </c>
      <c r="H270" s="35">
        <f t="shared" si="133"/>
        <v>18086958</v>
      </c>
      <c r="I270" s="35">
        <f t="shared" si="133"/>
        <v>18629567</v>
      </c>
    </row>
    <row r="271" spans="1:9" s="18" customFormat="1" x14ac:dyDescent="0.2">
      <c r="A271" s="22" t="s">
        <v>22</v>
      </c>
      <c r="B271" s="23" t="s">
        <v>10</v>
      </c>
      <c r="C271" s="23" t="s">
        <v>108</v>
      </c>
      <c r="D271" s="23" t="s">
        <v>13</v>
      </c>
      <c r="E271" s="23" t="s">
        <v>201</v>
      </c>
      <c r="F271" s="23" t="s">
        <v>23</v>
      </c>
      <c r="G271" s="12">
        <f>4700000+8006702</f>
        <v>12706702</v>
      </c>
      <c r="H271" s="12">
        <f>6080256+12006702</f>
        <v>18086958</v>
      </c>
      <c r="I271" s="12">
        <f>6262664+12366903</f>
        <v>18629567</v>
      </c>
    </row>
    <row r="272" spans="1:9" s="18" customFormat="1" ht="13.5" x14ac:dyDescent="0.2">
      <c r="A272" s="19" t="s">
        <v>202</v>
      </c>
      <c r="B272" s="20" t="s">
        <v>10</v>
      </c>
      <c r="C272" s="20" t="s">
        <v>108</v>
      </c>
      <c r="D272" s="20" t="s">
        <v>13</v>
      </c>
      <c r="E272" s="20" t="s">
        <v>203</v>
      </c>
      <c r="F272" s="20" t="s">
        <v>0</v>
      </c>
      <c r="G272" s="21">
        <f t="shared" ref="G272:I272" si="134">G273</f>
        <v>260000</v>
      </c>
      <c r="H272" s="21">
        <f t="shared" si="134"/>
        <v>0</v>
      </c>
      <c r="I272" s="21">
        <f t="shared" si="134"/>
        <v>0</v>
      </c>
    </row>
    <row r="273" spans="1:9" s="18" customFormat="1" x14ac:dyDescent="0.2">
      <c r="A273" s="22" t="s">
        <v>22</v>
      </c>
      <c r="B273" s="23" t="s">
        <v>10</v>
      </c>
      <c r="C273" s="23" t="s">
        <v>108</v>
      </c>
      <c r="D273" s="23" t="s">
        <v>13</v>
      </c>
      <c r="E273" s="23" t="s">
        <v>203</v>
      </c>
      <c r="F273" s="23" t="s">
        <v>23</v>
      </c>
      <c r="G273" s="12">
        <v>260000</v>
      </c>
      <c r="H273" s="12">
        <v>0</v>
      </c>
      <c r="I273" s="12">
        <v>0</v>
      </c>
    </row>
    <row r="274" spans="1:9" s="18" customFormat="1" ht="15" customHeight="1" x14ac:dyDescent="0.2">
      <c r="A274" s="19" t="s">
        <v>204</v>
      </c>
      <c r="B274" s="20" t="s">
        <v>10</v>
      </c>
      <c r="C274" s="20" t="s">
        <v>108</v>
      </c>
      <c r="D274" s="20" t="s">
        <v>13</v>
      </c>
      <c r="E274" s="20" t="s">
        <v>205</v>
      </c>
      <c r="F274" s="20" t="s">
        <v>0</v>
      </c>
      <c r="G274" s="21">
        <f t="shared" ref="G274:I274" si="135">G275</f>
        <v>5652276</v>
      </c>
      <c r="H274" s="21">
        <f t="shared" si="135"/>
        <v>5652276</v>
      </c>
      <c r="I274" s="21">
        <f t="shared" si="135"/>
        <v>5821844</v>
      </c>
    </row>
    <row r="275" spans="1:9" s="18" customFormat="1" x14ac:dyDescent="0.2">
      <c r="A275" s="22" t="s">
        <v>129</v>
      </c>
      <c r="B275" s="23" t="s">
        <v>10</v>
      </c>
      <c r="C275" s="23" t="s">
        <v>108</v>
      </c>
      <c r="D275" s="23" t="s">
        <v>13</v>
      </c>
      <c r="E275" s="23" t="s">
        <v>205</v>
      </c>
      <c r="F275" s="23" t="s">
        <v>130</v>
      </c>
      <c r="G275" s="12">
        <v>5652276</v>
      </c>
      <c r="H275" s="12">
        <v>5652276</v>
      </c>
      <c r="I275" s="12">
        <v>5821844</v>
      </c>
    </row>
    <row r="276" spans="1:9" s="18" customFormat="1" ht="13.5" x14ac:dyDescent="0.2">
      <c r="A276" s="19" t="s">
        <v>206</v>
      </c>
      <c r="B276" s="20" t="s">
        <v>10</v>
      </c>
      <c r="C276" s="20" t="s">
        <v>108</v>
      </c>
      <c r="D276" s="20" t="s">
        <v>13</v>
      </c>
      <c r="E276" s="20" t="s">
        <v>207</v>
      </c>
      <c r="F276" s="20" t="s">
        <v>0</v>
      </c>
      <c r="G276" s="21">
        <f t="shared" ref="G276:I276" si="136">G277</f>
        <v>15441953</v>
      </c>
      <c r="H276" s="21">
        <f t="shared" si="136"/>
        <v>19013261</v>
      </c>
      <c r="I276" s="21">
        <f t="shared" si="136"/>
        <v>18459477</v>
      </c>
    </row>
    <row r="277" spans="1:9" s="18" customFormat="1" x14ac:dyDescent="0.2">
      <c r="A277" s="22" t="s">
        <v>22</v>
      </c>
      <c r="B277" s="23" t="s">
        <v>10</v>
      </c>
      <c r="C277" s="23" t="s">
        <v>108</v>
      </c>
      <c r="D277" s="23" t="s">
        <v>13</v>
      </c>
      <c r="E277" s="23" t="s">
        <v>207</v>
      </c>
      <c r="F277" s="23" t="s">
        <v>23</v>
      </c>
      <c r="G277" s="12">
        <v>15441953</v>
      </c>
      <c r="H277" s="12">
        <v>19013261</v>
      </c>
      <c r="I277" s="12">
        <v>18459477</v>
      </c>
    </row>
    <row r="278" spans="1:9" s="18" customFormat="1" ht="13.5" x14ac:dyDescent="0.2">
      <c r="A278" s="19" t="s">
        <v>208</v>
      </c>
      <c r="B278" s="20" t="s">
        <v>10</v>
      </c>
      <c r="C278" s="20" t="s">
        <v>108</v>
      </c>
      <c r="D278" s="20" t="s">
        <v>13</v>
      </c>
      <c r="E278" s="20" t="s">
        <v>209</v>
      </c>
      <c r="F278" s="20" t="s">
        <v>0</v>
      </c>
      <c r="G278" s="21">
        <f t="shared" ref="G278:I278" si="137">G279+G280+G281</f>
        <v>8402542</v>
      </c>
      <c r="H278" s="21">
        <f t="shared" si="137"/>
        <v>10595833</v>
      </c>
      <c r="I278" s="21">
        <f t="shared" si="137"/>
        <v>10913707</v>
      </c>
    </row>
    <row r="279" spans="1:9" s="18" customFormat="1" x14ac:dyDescent="0.2">
      <c r="A279" s="22" t="s">
        <v>22</v>
      </c>
      <c r="B279" s="23" t="s">
        <v>10</v>
      </c>
      <c r="C279" s="23" t="s">
        <v>108</v>
      </c>
      <c r="D279" s="23" t="s">
        <v>13</v>
      </c>
      <c r="E279" s="23" t="s">
        <v>209</v>
      </c>
      <c r="F279" s="23" t="s">
        <v>23</v>
      </c>
      <c r="G279" s="12">
        <f>4462711+3939831</f>
        <v>8402542</v>
      </c>
      <c r="H279" s="12">
        <f>7344711+3251122</f>
        <v>10595833</v>
      </c>
      <c r="I279" s="12">
        <f>7565052+3348655</f>
        <v>10913707</v>
      </c>
    </row>
    <row r="280" spans="1:9" s="18" customFormat="1" x14ac:dyDescent="0.2">
      <c r="A280" s="22" t="s">
        <v>73</v>
      </c>
      <c r="B280" s="23" t="s">
        <v>10</v>
      </c>
      <c r="C280" s="23" t="s">
        <v>108</v>
      </c>
      <c r="D280" s="23" t="s">
        <v>13</v>
      </c>
      <c r="E280" s="23" t="s">
        <v>209</v>
      </c>
      <c r="F280" s="23" t="s">
        <v>74</v>
      </c>
      <c r="G280" s="12">
        <v>0</v>
      </c>
      <c r="H280" s="12">
        <v>0</v>
      </c>
      <c r="I280" s="12">
        <v>0</v>
      </c>
    </row>
    <row r="281" spans="1:9" s="18" customFormat="1" x14ac:dyDescent="0.2">
      <c r="A281" s="22" t="s">
        <v>39</v>
      </c>
      <c r="B281" s="23" t="s">
        <v>10</v>
      </c>
      <c r="C281" s="23" t="s">
        <v>108</v>
      </c>
      <c r="D281" s="23" t="s">
        <v>13</v>
      </c>
      <c r="E281" s="23" t="s">
        <v>209</v>
      </c>
      <c r="F281" s="23" t="s">
        <v>40</v>
      </c>
      <c r="G281" s="12">
        <v>0</v>
      </c>
      <c r="H281" s="12">
        <v>0</v>
      </c>
      <c r="I281" s="12">
        <v>0</v>
      </c>
    </row>
    <row r="282" spans="1:9" s="18" customFormat="1" ht="38.25" customHeight="1" x14ac:dyDescent="0.2">
      <c r="A282" s="19" t="s">
        <v>233</v>
      </c>
      <c r="B282" s="20" t="s">
        <v>10</v>
      </c>
      <c r="C282" s="20" t="s">
        <v>108</v>
      </c>
      <c r="D282" s="20" t="s">
        <v>13</v>
      </c>
      <c r="E282" s="20" t="s">
        <v>210</v>
      </c>
      <c r="F282" s="20" t="s">
        <v>0</v>
      </c>
      <c r="G282" s="21">
        <f t="shared" ref="G282:I288" si="138">G283</f>
        <v>900000</v>
      </c>
      <c r="H282" s="21">
        <f t="shared" si="138"/>
        <v>1000000</v>
      </c>
      <c r="I282" s="21">
        <f t="shared" si="138"/>
        <v>1000000</v>
      </c>
    </row>
    <row r="283" spans="1:9" s="18" customFormat="1" x14ac:dyDescent="0.2">
      <c r="A283" s="22" t="s">
        <v>22</v>
      </c>
      <c r="B283" s="23" t="s">
        <v>10</v>
      </c>
      <c r="C283" s="23" t="s">
        <v>108</v>
      </c>
      <c r="D283" s="23" t="s">
        <v>13</v>
      </c>
      <c r="E283" s="23" t="s">
        <v>210</v>
      </c>
      <c r="F283" s="23" t="s">
        <v>23</v>
      </c>
      <c r="G283" s="12">
        <v>900000</v>
      </c>
      <c r="H283" s="12">
        <v>1000000</v>
      </c>
      <c r="I283" s="12">
        <v>1000000</v>
      </c>
    </row>
    <row r="284" spans="1:9" s="18" customFormat="1" ht="40.5" x14ac:dyDescent="0.2">
      <c r="A284" s="19" t="s">
        <v>255</v>
      </c>
      <c r="B284" s="20" t="s">
        <v>10</v>
      </c>
      <c r="C284" s="20" t="s">
        <v>108</v>
      </c>
      <c r="D284" s="20" t="s">
        <v>13</v>
      </c>
      <c r="E284" s="20" t="s">
        <v>254</v>
      </c>
      <c r="F284" s="20" t="s">
        <v>0</v>
      </c>
      <c r="G284" s="21">
        <f t="shared" ref="G284" si="139">G285</f>
        <v>0</v>
      </c>
      <c r="H284" s="21">
        <f t="shared" si="138"/>
        <v>0</v>
      </c>
      <c r="I284" s="21">
        <f t="shared" si="138"/>
        <v>0</v>
      </c>
    </row>
    <row r="285" spans="1:9" s="18" customFormat="1" x14ac:dyDescent="0.2">
      <c r="A285" s="22" t="s">
        <v>22</v>
      </c>
      <c r="B285" s="23" t="s">
        <v>10</v>
      </c>
      <c r="C285" s="23" t="s">
        <v>108</v>
      </c>
      <c r="D285" s="23" t="s">
        <v>13</v>
      </c>
      <c r="E285" s="23" t="s">
        <v>254</v>
      </c>
      <c r="F285" s="23" t="s">
        <v>23</v>
      </c>
      <c r="G285" s="12">
        <v>0</v>
      </c>
      <c r="H285" s="12">
        <v>0</v>
      </c>
      <c r="I285" s="12">
        <v>0</v>
      </c>
    </row>
    <row r="286" spans="1:9" s="18" customFormat="1" ht="13.5" x14ac:dyDescent="0.2">
      <c r="A286" s="19" t="s">
        <v>241</v>
      </c>
      <c r="B286" s="20" t="s">
        <v>10</v>
      </c>
      <c r="C286" s="20" t="s">
        <v>108</v>
      </c>
      <c r="D286" s="20" t="s">
        <v>13</v>
      </c>
      <c r="E286" s="20" t="s">
        <v>240</v>
      </c>
      <c r="F286" s="20" t="s">
        <v>0</v>
      </c>
      <c r="G286" s="21">
        <f t="shared" ref="G286" si="140">G287</f>
        <v>5625000</v>
      </c>
      <c r="H286" s="21">
        <f t="shared" si="138"/>
        <v>1439396</v>
      </c>
      <c r="I286" s="21">
        <f t="shared" si="138"/>
        <v>725312</v>
      </c>
    </row>
    <row r="287" spans="1:9" s="18" customFormat="1" x14ac:dyDescent="0.2">
      <c r="A287" s="22" t="s">
        <v>22</v>
      </c>
      <c r="B287" s="23" t="s">
        <v>10</v>
      </c>
      <c r="C287" s="23" t="s">
        <v>108</v>
      </c>
      <c r="D287" s="23" t="s">
        <v>13</v>
      </c>
      <c r="E287" s="23" t="s">
        <v>240</v>
      </c>
      <c r="F287" s="23" t="s">
        <v>23</v>
      </c>
      <c r="G287" s="12">
        <f>5444563+180437</f>
        <v>5625000</v>
      </c>
      <c r="H287" s="12">
        <v>1439396</v>
      </c>
      <c r="I287" s="12">
        <v>725312</v>
      </c>
    </row>
    <row r="288" spans="1:9" s="18" customFormat="1" ht="15" customHeight="1" x14ac:dyDescent="0.2">
      <c r="A288" s="19" t="s">
        <v>251</v>
      </c>
      <c r="B288" s="20" t="s">
        <v>10</v>
      </c>
      <c r="C288" s="20" t="s">
        <v>108</v>
      </c>
      <c r="D288" s="20" t="s">
        <v>13</v>
      </c>
      <c r="E288" s="20" t="s">
        <v>250</v>
      </c>
      <c r="F288" s="20" t="s">
        <v>0</v>
      </c>
      <c r="G288" s="21">
        <f t="shared" ref="G288" si="141">G289</f>
        <v>2599050</v>
      </c>
      <c r="H288" s="21">
        <f t="shared" si="138"/>
        <v>0</v>
      </c>
      <c r="I288" s="21">
        <f t="shared" si="138"/>
        <v>0</v>
      </c>
    </row>
    <row r="289" spans="1:9" s="18" customFormat="1" x14ac:dyDescent="0.2">
      <c r="A289" s="22" t="s">
        <v>22</v>
      </c>
      <c r="B289" s="23" t="s">
        <v>10</v>
      </c>
      <c r="C289" s="23" t="s">
        <v>108</v>
      </c>
      <c r="D289" s="23" t="s">
        <v>13</v>
      </c>
      <c r="E289" s="23" t="s">
        <v>250</v>
      </c>
      <c r="F289" s="23" t="s">
        <v>23</v>
      </c>
      <c r="G289" s="12">
        <f>1599050+1000000</f>
        <v>2599050</v>
      </c>
      <c r="H289" s="12">
        <v>0</v>
      </c>
      <c r="I289" s="12">
        <v>0</v>
      </c>
    </row>
    <row r="290" spans="1:9" s="18" customFormat="1" x14ac:dyDescent="0.2">
      <c r="A290" s="15" t="s">
        <v>211</v>
      </c>
      <c r="B290" s="16" t="s">
        <v>10</v>
      </c>
      <c r="C290" s="16" t="s">
        <v>108</v>
      </c>
      <c r="D290" s="16" t="s">
        <v>108</v>
      </c>
      <c r="E290" s="16" t="s">
        <v>0</v>
      </c>
      <c r="F290" s="16" t="s">
        <v>0</v>
      </c>
      <c r="G290" s="17">
        <f t="shared" ref="G290:G292" si="142">G291</f>
        <v>53256661</v>
      </c>
      <c r="H290" s="17">
        <f t="shared" ref="H290:I292" si="143">H291</f>
        <v>55190455</v>
      </c>
      <c r="I290" s="17">
        <f t="shared" si="143"/>
        <v>56846169</v>
      </c>
    </row>
    <row r="291" spans="1:9" s="18" customFormat="1" x14ac:dyDescent="0.2">
      <c r="A291" s="15" t="s">
        <v>168</v>
      </c>
      <c r="B291" s="16" t="s">
        <v>10</v>
      </c>
      <c r="C291" s="16" t="s">
        <v>108</v>
      </c>
      <c r="D291" s="16" t="s">
        <v>108</v>
      </c>
      <c r="E291" s="16" t="s">
        <v>169</v>
      </c>
      <c r="F291" s="16" t="s">
        <v>0</v>
      </c>
      <c r="G291" s="17">
        <f t="shared" si="142"/>
        <v>53256661</v>
      </c>
      <c r="H291" s="17">
        <f t="shared" si="143"/>
        <v>55190455</v>
      </c>
      <c r="I291" s="17">
        <f t="shared" si="143"/>
        <v>56846169</v>
      </c>
    </row>
    <row r="292" spans="1:9" s="18" customFormat="1" x14ac:dyDescent="0.2">
      <c r="A292" s="15" t="s">
        <v>212</v>
      </c>
      <c r="B292" s="16" t="s">
        <v>10</v>
      </c>
      <c r="C292" s="16" t="s">
        <v>108</v>
      </c>
      <c r="D292" s="16" t="s">
        <v>108</v>
      </c>
      <c r="E292" s="16" t="s">
        <v>213</v>
      </c>
      <c r="F292" s="16" t="s">
        <v>0</v>
      </c>
      <c r="G292" s="17">
        <f t="shared" si="142"/>
        <v>53256661</v>
      </c>
      <c r="H292" s="17">
        <f t="shared" si="143"/>
        <v>55190455</v>
      </c>
      <c r="I292" s="17">
        <f t="shared" si="143"/>
        <v>56846169</v>
      </c>
    </row>
    <row r="293" spans="1:9" s="18" customFormat="1" ht="27" x14ac:dyDescent="0.2">
      <c r="A293" s="19" t="s">
        <v>125</v>
      </c>
      <c r="B293" s="20" t="s">
        <v>10</v>
      </c>
      <c r="C293" s="20" t="s">
        <v>108</v>
      </c>
      <c r="D293" s="20" t="s">
        <v>108</v>
      </c>
      <c r="E293" s="20" t="s">
        <v>214</v>
      </c>
      <c r="F293" s="20" t="s">
        <v>0</v>
      </c>
      <c r="G293" s="21">
        <f t="shared" ref="G293:I293" si="144">G294+G296+G295+G297</f>
        <v>53256661</v>
      </c>
      <c r="H293" s="21">
        <f t="shared" si="144"/>
        <v>55190455</v>
      </c>
      <c r="I293" s="21">
        <f t="shared" si="144"/>
        <v>56846169</v>
      </c>
    </row>
    <row r="294" spans="1:9" s="18" customFormat="1" x14ac:dyDescent="0.2">
      <c r="A294" s="22" t="s">
        <v>20</v>
      </c>
      <c r="B294" s="23" t="s">
        <v>10</v>
      </c>
      <c r="C294" s="23" t="s">
        <v>108</v>
      </c>
      <c r="D294" s="23" t="s">
        <v>108</v>
      </c>
      <c r="E294" s="23" t="s">
        <v>214</v>
      </c>
      <c r="F294" s="23" t="s">
        <v>21</v>
      </c>
      <c r="G294" s="12">
        <v>48160945</v>
      </c>
      <c r="H294" s="12">
        <v>49894739</v>
      </c>
      <c r="I294" s="12">
        <v>51391581</v>
      </c>
    </row>
    <row r="295" spans="1:9" s="18" customFormat="1" x14ac:dyDescent="0.2">
      <c r="A295" s="22" t="s">
        <v>22</v>
      </c>
      <c r="B295" s="23" t="s">
        <v>10</v>
      </c>
      <c r="C295" s="23" t="s">
        <v>108</v>
      </c>
      <c r="D295" s="23" t="s">
        <v>108</v>
      </c>
      <c r="E295" s="23" t="s">
        <v>214</v>
      </c>
      <c r="F295" s="23" t="s">
        <v>23</v>
      </c>
      <c r="G295" s="12">
        <v>4563283</v>
      </c>
      <c r="H295" s="12">
        <v>4463153</v>
      </c>
      <c r="I295" s="12">
        <v>4597048</v>
      </c>
    </row>
    <row r="296" spans="1:9" s="18" customFormat="1" x14ac:dyDescent="0.2">
      <c r="A296" s="22" t="s">
        <v>73</v>
      </c>
      <c r="B296" s="23" t="s">
        <v>10</v>
      </c>
      <c r="C296" s="23" t="s">
        <v>108</v>
      </c>
      <c r="D296" s="23" t="s">
        <v>108</v>
      </c>
      <c r="E296" s="23" t="s">
        <v>214</v>
      </c>
      <c r="F296" s="23" t="s">
        <v>74</v>
      </c>
      <c r="G296" s="12">
        <v>0</v>
      </c>
      <c r="H296" s="12">
        <v>0</v>
      </c>
      <c r="I296" s="12">
        <v>0</v>
      </c>
    </row>
    <row r="297" spans="1:9" s="18" customFormat="1" x14ac:dyDescent="0.2">
      <c r="A297" s="22" t="s">
        <v>41</v>
      </c>
      <c r="B297" s="23" t="s">
        <v>10</v>
      </c>
      <c r="C297" s="23" t="s">
        <v>108</v>
      </c>
      <c r="D297" s="23" t="s">
        <v>108</v>
      </c>
      <c r="E297" s="23" t="s">
        <v>214</v>
      </c>
      <c r="F297" s="23" t="s">
        <v>42</v>
      </c>
      <c r="G297" s="12">
        <v>532433</v>
      </c>
      <c r="H297" s="12">
        <v>832563</v>
      </c>
      <c r="I297" s="12">
        <v>857540</v>
      </c>
    </row>
    <row r="298" spans="1:9" s="18" customFormat="1" x14ac:dyDescent="0.2"/>
  </sheetData>
  <mergeCells count="3">
    <mergeCell ref="A2:I2"/>
    <mergeCell ref="A3:I3"/>
    <mergeCell ref="A4:I4"/>
  </mergeCells>
  <pageMargins left="0.78740157480314965" right="0" top="0.39370078740157483" bottom="0.39370078740157483" header="0.31496062992125984" footer="0.31496062992125984"/>
  <pageSetup paperSize="9" scale="5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</vt:lpstr>
      <vt:lpstr>Ведомств.!Область_печати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Владимировна Наумова</cp:lastModifiedBy>
  <cp:lastPrinted>2020-11-13T06:26:14Z</cp:lastPrinted>
  <dcterms:created xsi:type="dcterms:W3CDTF">2006-09-16T00:00:00Z</dcterms:created>
  <dcterms:modified xsi:type="dcterms:W3CDTF">2020-11-27T02:00:49Z</dcterms:modified>
</cp:coreProperties>
</file>